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O Astek\Documents\"/>
    </mc:Choice>
  </mc:AlternateContent>
  <xr:revisionPtr revIDLastSave="0" documentId="13_ncr:1_{826500BD-9F56-4633-A619-5711E9E291A3}" xr6:coauthVersionLast="45" xr6:coauthVersionMax="45" xr10:uidLastSave="{00000000-0000-0000-0000-000000000000}"/>
  <bookViews>
    <workbookView xWindow="-110" yWindow="-110" windowWidth="25820" windowHeight="14020" xr2:uid="{1744A692-85DF-4BE6-8DAE-89EB0E48615F}"/>
  </bookViews>
  <sheets>
    <sheet name="Simulateur - Simulator" sheetId="2" r:id="rId1"/>
    <sheet name="Détail Indemnisation - Detail" sheetId="4" r:id="rId2"/>
  </sheets>
  <definedNames>
    <definedName name="Contributions_CRDS">'Détail Indemnisation - Detail'!$D$25</definedName>
    <definedName name="Contributions_CSG">'Détail Indemnisation - Detail'!$D$24</definedName>
    <definedName name="IndemniteLegaleHoraireBrut">'Détail Indemnisation - Detail'!$D$21</definedName>
    <definedName name="IndemniteLegaleMinimaleBrute">'Détail Indemnisation - Detail'!$H$12</definedName>
    <definedName name="indemniteLegameHoraireBrut_Contributions">'Détail Indemnisation - Detail'!$D$22</definedName>
    <definedName name="MontantChargesSociales">'Détail Indemnisation - Detail'!$D$13</definedName>
    <definedName name="MontantIndemnite">'Simulateur - Simulator'!$C$45</definedName>
    <definedName name="MontantSalaire">'Simulateur - Simulator'!$C$38</definedName>
    <definedName name="NombreHeuresMensuelle">'Détail Indemnisation - Detail'!$C$9</definedName>
    <definedName name="NombreJoursActivite">'Simulateur - Simulator'!$C$24</definedName>
    <definedName name="NombreJoursOuvresDuMois">'Simulateur - Simulator'!$C$26</definedName>
    <definedName name="NombreJoursTeletravail">'Simulateur - Simulator'!$C$62</definedName>
    <definedName name="SalaireDeBaseHoraireBrut">'Détail Indemnisation - Detail'!$D$10</definedName>
    <definedName name="SalaireDeBaseJournalierBrut">'Détail Indemnisation - Detail'!$D$11</definedName>
    <definedName name="SalaireDeBaseMensuelBrut">'Simulateur - Simulator'!$C$9</definedName>
    <definedName name="SalaireForfaitHS">'Simulateur - Simulator'!$C$14</definedName>
    <definedName name="SalaireMensuelNet">'Détail Indemnisation - Detail'!$D$15</definedName>
    <definedName name="SommesPercues">'Simulateur - Simulator'!$C$50</definedName>
    <definedName name="TauxChargesSociales">'Détail Indemnisation - Detail'!$H$14</definedName>
    <definedName name="TauxChomage">'Simulateur - Simulator'!$C$30</definedName>
    <definedName name="TauxIndemniteComplementaireASTEK">'Détail Indemnisation - Detail'!$C$45</definedName>
    <definedName name="TauxIndemniteConventionelle_2000_PMSS">'Détail Indemnisation - Detail'!$C$34</definedName>
    <definedName name="TauxIndemniteConventionelle_Inf2000">'Détail Indemnisation - Detail'!$C$33</definedName>
    <definedName name="TauxIndemniteConventionelle_SupPMSS">'Détail Indemnisation - Detail'!$C$35</definedName>
    <definedName name="TauxIndemniteLegale_ChomagePartiel">'Détail Indemnisation - Detail'!$C$21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2" l="1"/>
  <c r="C47" i="4" l="1"/>
  <c r="C37" i="4"/>
  <c r="D35" i="4" l="1"/>
  <c r="D13" i="4"/>
  <c r="D15" i="4" s="1"/>
  <c r="C13" i="4"/>
  <c r="D12" i="4"/>
  <c r="C12" i="4"/>
  <c r="D10" i="4"/>
  <c r="D21" i="4" s="1"/>
  <c r="D9" i="4"/>
  <c r="D45" i="4" l="1"/>
  <c r="D47" i="4" s="1"/>
  <c r="D33" i="4"/>
  <c r="D22" i="4"/>
  <c r="D34" i="4"/>
  <c r="D11" i="4"/>
  <c r="C30" i="2"/>
  <c r="C19" i="2"/>
  <c r="D49" i="4" l="1"/>
  <c r="C43" i="2" s="1"/>
  <c r="D37" i="4"/>
  <c r="D39" i="4" s="1"/>
  <c r="C36" i="2"/>
  <c r="C37" i="2" s="1"/>
  <c r="D25" i="4"/>
  <c r="D24" i="4"/>
  <c r="D27" i="4" l="1"/>
  <c r="C41" i="2" s="1"/>
  <c r="C42" i="2"/>
  <c r="C38" i="2"/>
  <c r="C48" i="2" l="1"/>
  <c r="C44" i="2"/>
  <c r="C45" i="2" s="1"/>
  <c r="C49" i="2" s="1"/>
  <c r="C50" i="2" l="1"/>
  <c r="C55" i="2" s="1"/>
  <c r="C56" i="2" s="1"/>
</calcChain>
</file>

<file path=xl/sharedStrings.xml><?xml version="1.0" encoding="utf-8"?>
<sst xmlns="http://schemas.openxmlformats.org/spreadsheetml/2006/main" count="70" uniqueCount="61">
  <si>
    <t>http://foastek.fr/wp-content/uploads/2020/03/20131016_Accord_Branche_Activite_Partielle.pdf</t>
  </si>
  <si>
    <t>Chômage partiel</t>
  </si>
  <si>
    <t>CSG</t>
  </si>
  <si>
    <t>CRDS</t>
  </si>
  <si>
    <t>Contributions calculées sur la base 
de 98,25 % de l'indemnité versée</t>
  </si>
  <si>
    <t>Total</t>
  </si>
  <si>
    <t>ASTEK</t>
  </si>
  <si>
    <t>Charges sociales</t>
  </si>
  <si>
    <t>Salaire / Salary</t>
  </si>
  <si>
    <t xml:space="preserve"> Salaire / Salary</t>
  </si>
  <si>
    <t xml:space="preserve"> Indemnité complémentaire / Supplementary allowance</t>
  </si>
  <si>
    <t xml:space="preserve"> Somme totale perçue / Total amount received</t>
  </si>
  <si>
    <t xml:space="preserve"> Jours d'activités, de congés, de rtt, de formation /  Activity days, holidays, rtt, training days</t>
  </si>
  <si>
    <t>Nombre de jours d'activité du mois / Number of activity days</t>
  </si>
  <si>
    <t>Nombre de jours ouvrés du mois / Number of working days in the month</t>
  </si>
  <si>
    <t>Salaire net perçu / Net salary received</t>
  </si>
  <si>
    <t>Taux de chômage / Unemployment rate</t>
  </si>
  <si>
    <t>Charges sociales / Social security charges</t>
  </si>
  <si>
    <t>Brut mensuel / Gross monthly</t>
  </si>
  <si>
    <t>Légale / Legal</t>
  </si>
  <si>
    <t>Conventionnelle / Conventional</t>
  </si>
  <si>
    <t>Net / Net pay</t>
  </si>
  <si>
    <t>Indemnité / Allowance</t>
  </si>
  <si>
    <t>Taux / Rate</t>
  </si>
  <si>
    <t>Montant / Amount</t>
  </si>
  <si>
    <t xml:space="preserve"> Télétravail / Teleworking</t>
  </si>
  <si>
    <t>Nombre de titres restaurant / Number of restaurant vouchers</t>
  </si>
  <si>
    <t>Détail / Detail</t>
  </si>
  <si>
    <t>(FR) Accord de branche sur l'activité partielle</t>
  </si>
  <si>
    <t>Heures / Hours</t>
  </si>
  <si>
    <t>Salaire de base / / Base Salary</t>
  </si>
  <si>
    <t>Horaire / Hourly pay</t>
  </si>
  <si>
    <t>Mensuel / Monthly pay</t>
  </si>
  <si>
    <t>Journalier / Daily pay</t>
  </si>
  <si>
    <t>Heures supplémentaires / Overtime hours</t>
  </si>
  <si>
    <t>Charges sociales / Social expenses</t>
  </si>
  <si>
    <t>Indemnité conventionnelle horaire complémentaire applicable à toutes les entreprises du secteur
/
Standard additional hourly allowance applicable to all undertakings in the sector</t>
  </si>
  <si>
    <t>Indemnité légale horaire
/
Legal hourly indemnity</t>
  </si>
  <si>
    <t>Salaire
/
Salary</t>
  </si>
  <si>
    <t>Indemnité horaire complémentaire versée en plus par ASTEK
/
Additional hourly allowance paid in addition by ASTEK</t>
  </si>
  <si>
    <t>PMSS / Minimum social security ceiling</t>
  </si>
  <si>
    <t>SMIC / Inter-professional minimum wage for growth</t>
  </si>
  <si>
    <t>Taux Charges Sociales (en moyenne) / Social security charges (on average)</t>
  </si>
  <si>
    <t>Salaires de 2000 à 2600 EUR / Wages from 2000 to 2600 EUR</t>
  </si>
  <si>
    <t>Salaire inférieur à 2000 EUR / Salary less than 2000 EUR</t>
  </si>
  <si>
    <t>Salaire de 2000 à 3428 EUR / Salary from 2000 to 3428 EUR</t>
  </si>
  <si>
    <t>Salaire supérieur à 3428 EUR / Salary above 3428 EUR</t>
  </si>
  <si>
    <t>Indemnité nette / Net indemnity</t>
  </si>
  <si>
    <t>Estimation de la rémunération perçue dans le cadre du chômage partiel
/
Estimated remuneration received</t>
  </si>
  <si>
    <t>Salaire de base, forfait heures supplémentaires / Base salary, overtime package</t>
  </si>
  <si>
    <t xml:space="preserve"> Rémunération prévisionnelle / Projected compensation</t>
  </si>
  <si>
    <t>Indemnité légale horaire minimale brute / Legal gross minimum hourly indemnity</t>
  </si>
  <si>
    <t xml:space="preserve"> Ecart de rémunération nette / Net remuneration gap</t>
  </si>
  <si>
    <t xml:space="preserve">Ecrétâge (indemnisation limitée au salaire net à 100% jusqu'à 2600 EUR) 
Skimming (compensation limited to 100% of net salary up to EUR 2600) </t>
  </si>
  <si>
    <t>Indemnité télétravail totale / Total teleworking compensation</t>
  </si>
  <si>
    <r>
      <rPr>
        <i/>
        <sz val="10"/>
        <color theme="1"/>
        <rFont val="Century Gothic"/>
        <family val="2"/>
      </rPr>
      <t>Accord de branche sur l'activité partielle (art. 2.4)
"</t>
    </r>
    <r>
      <rPr>
        <i/>
        <sz val="10"/>
        <color theme="1"/>
        <rFont val="Arial Narrow"/>
        <family val="2"/>
      </rPr>
      <t>Il n’est pas possible d’inclure dans la demande d’indemnisation de l’activité partielle les salariés dits en attente de mission, inter-contrat ou inter-chantier, sauf fermeture totale de l’entreprise.
Ainsi, lorsqu’un(e) salarié(e), dans les 12 mois qui précèdent la demande d’activité partielle a été en attente de mission, inter-contrat ou inter-chantier plus de 30 jours ouvrés ininterrompus, sa situation ne relève pas d’une difficulté économique temporaire de son entreprise mais nécessite un repositionnement mobilisant les dispositifs de formation.</t>
    </r>
    <r>
      <rPr>
        <i/>
        <sz val="10"/>
        <color theme="1"/>
        <rFont val="Century Gothic"/>
        <family val="2"/>
      </rPr>
      <t xml:space="preserve">"
</t>
    </r>
    <r>
      <rPr>
        <i/>
        <sz val="9"/>
        <color theme="1"/>
        <rFont val="Century Gothic"/>
        <family val="2"/>
      </rPr>
      <t xml:space="preserve">
</t>
    </r>
    <r>
      <rPr>
        <b/>
        <i/>
        <sz val="9"/>
        <color theme="1"/>
        <rFont val="Century Gothic"/>
        <family val="2"/>
      </rPr>
      <t>Vous êtes en intermission depuis au moins 30 jours, vous toucherez votre salaire normal.</t>
    </r>
  </si>
  <si>
    <r>
      <t>Industry agreement on partial activity (Art. 2.4)
"</t>
    </r>
    <r>
      <rPr>
        <i/>
        <sz val="10"/>
        <color theme="1"/>
        <rFont val="Arial Narrow"/>
        <family val="2"/>
      </rPr>
      <t>It is not possible to include in the claim for compensation for the partial activity the employees said to be awaiting an assignment, inter-contract or inter-site, except in the case of total closure of the company.
Thus, when an employee, in the 12 months preceding the request for partial activity, has been waiting for an assignment, inter-contract or inter-site for more than 30 uninterrupted working days, his or her situation is not due to a temporary economic difficulty of his or her company but requires a repositioning involving training measures.</t>
    </r>
    <r>
      <rPr>
        <i/>
        <sz val="9"/>
        <color theme="1"/>
        <rFont val="Century Gothic"/>
        <family val="2"/>
      </rPr>
      <t xml:space="preserve">"
</t>
    </r>
    <r>
      <rPr>
        <b/>
        <i/>
        <sz val="9"/>
        <color theme="1"/>
        <rFont val="Century Gothic"/>
        <family val="2"/>
      </rPr>
      <t>If you have been on intermission for at least 30 days, you will receive your normal salary.</t>
    </r>
  </si>
  <si>
    <t>Informations (intermission) / Information (intermission)</t>
  </si>
  <si>
    <t>Informations (heures supplémentaires) / Information (overtime hours)</t>
  </si>
  <si>
    <r>
      <t>Les heures supplémentaires accomplies en raison d'un horaire collectif supérieur à 35 heures n'ouvrent pas droit au versement de l'allocation d'activité partielle de l'État à l'employeur.
Accord de branche sur l'activité partielle (art. 3.3.1)
"</t>
    </r>
    <r>
      <rPr>
        <i/>
        <sz val="9"/>
        <color theme="1"/>
        <rFont val="Arial Narrow"/>
        <family val="2"/>
      </rPr>
      <t>L’assiette de l’indemnisation horaire conventionnelle complémentaire est la rémunération brute servant d’assiette au calcul de l’indemnité de congés payés, sur la base de la durée légale du travail applicable dans l’entreprise ou, lorsqu’elle est inférieure, la durée collective du travail ou la durée stipulée au contrat de travail.</t>
    </r>
    <r>
      <rPr>
        <i/>
        <sz val="9"/>
        <color theme="1"/>
        <rFont val="Century Gothic"/>
        <family val="2"/>
      </rPr>
      <t>"</t>
    </r>
  </si>
  <si>
    <r>
      <t>Overtime worked in excess of 35 hours in a collective working week does not entitle the employer to payment of the partial State activity allowance.
Industry agreement on partial activity (art. 3.3.1)
"</t>
    </r>
    <r>
      <rPr>
        <i/>
        <sz val="9"/>
        <color theme="1"/>
        <rFont val="Arial Narrow"/>
        <family val="2"/>
      </rPr>
      <t>The basis for calculating the additional conventional hourly allowance is the gross remuneration used as the basis for calculating the holiday pay, based on the legal working hours applicable in the enterprise or, where this is lower, the collective working hours or the duration stipulated in the employment contract</t>
    </r>
    <r>
      <rPr>
        <i/>
        <sz val="9"/>
        <color theme="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</si>
</sst>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_ ;\-#,##0.00\ "/>
  </numFmts>
  <fonts count="26"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entury Gothic"/>
      <family val="2"/>
    </font>
    <font>
      <i/>
      <sz val="10"/>
      <color theme="1"/>
      <name val="Century Gothic"/>
      <family val="2"/>
    </font>
    <font>
      <i/>
      <sz val="10"/>
      <color theme="0" tint="-0.34998626667073579"/>
      <name val="Century Gothic"/>
      <family val="2"/>
    </font>
    <font>
      <sz val="10"/>
      <color theme="0" tint="-0.34998626667073579"/>
      <name val="Century Gothic"/>
      <family val="2"/>
    </font>
    <font>
      <b/>
      <sz val="10"/>
      <color theme="0"/>
      <name val="Century Gothic"/>
      <family val="2"/>
    </font>
    <font>
      <sz val="16"/>
      <color theme="1"/>
      <name val="Century Gothic"/>
      <family val="2"/>
    </font>
    <font>
      <b/>
      <sz val="10"/>
      <color theme="1"/>
      <name val="Century Gothic"/>
      <family val="2"/>
    </font>
    <font>
      <i/>
      <sz val="16"/>
      <color theme="1"/>
      <name val="Century Gothic"/>
      <family val="2"/>
    </font>
    <font>
      <b/>
      <i/>
      <sz val="10"/>
      <color theme="1"/>
      <name val="Century Gothic"/>
      <family val="2"/>
    </font>
    <font>
      <sz val="10"/>
      <name val="Century Gothic"/>
      <family val="2"/>
    </font>
    <font>
      <b/>
      <i/>
      <sz val="10"/>
      <name val="Century Gothic"/>
      <family val="2"/>
    </font>
    <font>
      <b/>
      <sz val="10"/>
      <name val="Century Gothic"/>
      <family val="2"/>
    </font>
    <font>
      <u/>
      <sz val="10"/>
      <color theme="1"/>
      <name val="Century Gothic"/>
      <family val="2"/>
    </font>
    <font>
      <u/>
      <sz val="10"/>
      <color theme="10"/>
      <name val="Century Gothic"/>
      <family val="2"/>
    </font>
    <font>
      <sz val="36"/>
      <color theme="1"/>
      <name val="Century Gothic"/>
      <family val="2"/>
    </font>
    <font>
      <b/>
      <sz val="14"/>
      <color theme="0"/>
      <name val="Century Gothic"/>
      <family val="2"/>
    </font>
    <font>
      <b/>
      <i/>
      <sz val="10"/>
      <color theme="0"/>
      <name val="Century Gothic"/>
      <family val="2"/>
    </font>
    <font>
      <sz val="10"/>
      <color rgb="FFFF0000"/>
      <name val="Century Gothic"/>
      <family val="2"/>
    </font>
    <font>
      <b/>
      <sz val="10"/>
      <color rgb="FFC00000"/>
      <name val="Century Gothic"/>
      <family val="2"/>
    </font>
    <font>
      <i/>
      <sz val="9"/>
      <color theme="1"/>
      <name val="Century Gothic"/>
      <family val="2"/>
    </font>
    <font>
      <i/>
      <sz val="10"/>
      <color theme="1"/>
      <name val="Arial Narrow"/>
      <family val="2"/>
    </font>
    <font>
      <b/>
      <i/>
      <sz val="9"/>
      <color theme="1"/>
      <name val="Century Gothic"/>
      <family val="2"/>
    </font>
    <font>
      <i/>
      <sz val="9"/>
      <color theme="1"/>
      <name val="Arial Narrow"/>
      <family val="2"/>
    </font>
  </fonts>
  <fills count="23">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7" tint="0.79998168889431442"/>
        <bgColor indexed="64"/>
      </patternFill>
    </fill>
    <fill>
      <patternFill patternType="solid">
        <fgColor theme="4"/>
        <bgColor indexed="64"/>
      </patternFill>
    </fill>
    <fill>
      <patternFill patternType="solid">
        <fgColor theme="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D1D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FF66FF"/>
        <bgColor indexed="64"/>
      </patternFill>
    </fill>
    <fill>
      <patternFill patternType="solid">
        <fgColor rgb="FFFFCCFF"/>
        <bgColor indexed="64"/>
      </patternFill>
    </fill>
    <fill>
      <patternFill patternType="solid">
        <fgColor rgb="FFFFDDD5"/>
        <bgColor indexed="64"/>
      </patternFill>
    </fill>
    <fill>
      <patternFill patternType="solid">
        <fgColor rgb="FFFF99FF"/>
        <bgColor indexed="64"/>
      </patternFill>
    </fill>
  </fills>
  <borders count="14">
    <border>
      <left/>
      <right/>
      <top/>
      <bottom/>
      <diagonal/>
    </border>
    <border>
      <left style="thick">
        <color rgb="FFC00000"/>
      </left>
      <right/>
      <top/>
      <bottom/>
      <diagonal/>
    </border>
    <border>
      <left style="thick">
        <color theme="5" tint="0.39994506668294322"/>
      </left>
      <right/>
      <top/>
      <bottom/>
      <diagonal/>
    </border>
    <border>
      <left style="thick">
        <color theme="4"/>
      </left>
      <right/>
      <top/>
      <bottom/>
      <diagonal/>
    </border>
    <border>
      <left style="thick">
        <color theme="9" tint="-0.24994659260841701"/>
      </left>
      <right/>
      <top/>
      <bottom/>
      <diagonal/>
    </border>
    <border>
      <left style="thick">
        <color theme="5"/>
      </left>
      <right/>
      <top/>
      <bottom/>
      <diagonal/>
    </border>
    <border>
      <left style="thick">
        <color rgb="FFFF66FF"/>
      </left>
      <right/>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22">
    <xf numFmtId="0" fontId="0" fillId="0" borderId="0" xfId="0"/>
    <xf numFmtId="0" fontId="3" fillId="0" borderId="0" xfId="0" applyFont="1"/>
    <xf numFmtId="0" fontId="3" fillId="0" borderId="0" xfId="0" applyFont="1" applyBorder="1"/>
    <xf numFmtId="0" fontId="3" fillId="0" borderId="0" xfId="0" applyFont="1" applyAlignment="1">
      <alignment horizontal="right" vertical="center"/>
    </xf>
    <xf numFmtId="44" fontId="3" fillId="0" borderId="0" xfId="1" applyFont="1" applyAlignment="1">
      <alignment horizontal="right" vertical="center"/>
    </xf>
    <xf numFmtId="9" fontId="3" fillId="0" borderId="0" xfId="0" applyNumberFormat="1" applyFont="1" applyAlignment="1">
      <alignment horizontal="right" vertical="center"/>
    </xf>
    <xf numFmtId="0" fontId="3" fillId="0" borderId="0" xfId="0" applyFont="1" applyAlignment="1">
      <alignment wrapText="1"/>
    </xf>
    <xf numFmtId="44" fontId="3" fillId="0" borderId="0" xfId="0" applyNumberFormat="1" applyFont="1" applyBorder="1"/>
    <xf numFmtId="44" fontId="9" fillId="9" borderId="0" xfId="0" applyNumberFormat="1" applyFont="1" applyFill="1" applyBorder="1" applyAlignment="1">
      <alignment vertical="center"/>
    </xf>
    <xf numFmtId="44" fontId="3" fillId="9" borderId="0" xfId="0" applyNumberFormat="1" applyFont="1" applyFill="1" applyBorder="1" applyAlignment="1">
      <alignment vertical="center"/>
    </xf>
    <xf numFmtId="44" fontId="9" fillId="2" borderId="0" xfId="0" applyNumberFormat="1" applyFont="1" applyFill="1" applyBorder="1" applyAlignment="1">
      <alignment vertical="center"/>
    </xf>
    <xf numFmtId="44" fontId="3" fillId="2" borderId="0" xfId="1" applyFont="1" applyFill="1" applyBorder="1" applyAlignment="1">
      <alignment vertical="center"/>
    </xf>
    <xf numFmtId="44" fontId="12" fillId="12" borderId="0" xfId="1" applyFont="1" applyFill="1" applyBorder="1" applyAlignment="1">
      <alignment vertical="center"/>
    </xf>
    <xf numFmtId="44" fontId="14" fillId="12" borderId="0" xfId="0" applyNumberFormat="1" applyFont="1" applyFill="1" applyBorder="1" applyAlignment="1">
      <alignment vertical="center"/>
    </xf>
    <xf numFmtId="44" fontId="3" fillId="0" borderId="0" xfId="1" applyNumberFormat="1" applyFont="1" applyAlignment="1">
      <alignment horizontal="right" vertical="center"/>
    </xf>
    <xf numFmtId="0" fontId="15" fillId="0" borderId="0" xfId="0" applyFont="1" applyAlignment="1">
      <alignment vertical="center"/>
    </xf>
    <xf numFmtId="0" fontId="16" fillId="0" borderId="0" xfId="2" applyFont="1" applyAlignment="1">
      <alignment vertical="center"/>
    </xf>
    <xf numFmtId="0" fontId="17" fillId="0" borderId="0" xfId="0" applyFont="1" applyAlignment="1">
      <alignment horizontal="center" vertical="center"/>
    </xf>
    <xf numFmtId="0" fontId="7" fillId="0" borderId="0" xfId="0" applyFont="1" applyFill="1" applyAlignment="1">
      <alignment vertical="center" wrapText="1"/>
    </xf>
    <xf numFmtId="0" fontId="14" fillId="0" borderId="0" xfId="0" applyFont="1" applyFill="1" applyAlignment="1">
      <alignment vertical="center" wrapText="1"/>
    </xf>
    <xf numFmtId="0" fontId="3" fillId="0" borderId="1" xfId="0" applyFont="1" applyBorder="1"/>
    <xf numFmtId="0" fontId="0" fillId="0" borderId="0" xfId="0" applyBorder="1"/>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right"/>
    </xf>
    <xf numFmtId="0" fontId="3" fillId="0" borderId="0" xfId="0" applyFont="1" applyBorder="1" applyAlignment="1">
      <alignment horizontal="center" vertical="center"/>
    </xf>
    <xf numFmtId="44" fontId="4" fillId="0" borderId="0" xfId="1" applyFont="1" applyBorder="1"/>
    <xf numFmtId="0" fontId="5" fillId="0" borderId="1" xfId="0" applyFont="1" applyBorder="1" applyAlignment="1">
      <alignment horizontal="right"/>
    </xf>
    <xf numFmtId="0" fontId="5" fillId="0" borderId="0" xfId="0" applyFont="1" applyBorder="1" applyAlignment="1">
      <alignment horizontal="center" vertical="center"/>
    </xf>
    <xf numFmtId="44" fontId="5" fillId="0" borderId="0" xfId="1" applyFont="1" applyBorder="1"/>
    <xf numFmtId="0" fontId="5" fillId="0" borderId="1" xfId="0" applyFont="1" applyBorder="1" applyAlignment="1">
      <alignment horizontal="right" vertical="center"/>
    </xf>
    <xf numFmtId="0" fontId="6" fillId="0" borderId="0" xfId="0" applyFont="1" applyBorder="1" applyAlignment="1">
      <alignment horizontal="center" vertical="center"/>
    </xf>
    <xf numFmtId="44" fontId="5" fillId="0" borderId="0" xfId="0" applyNumberFormat="1" applyFont="1" applyBorder="1"/>
    <xf numFmtId="2" fontId="3" fillId="0" borderId="0" xfId="0" applyNumberFormat="1" applyFont="1" applyBorder="1" applyAlignment="1">
      <alignment horizontal="center" vertical="center"/>
    </xf>
    <xf numFmtId="44" fontId="4" fillId="0" borderId="0" xfId="0" applyNumberFormat="1" applyFont="1" applyBorder="1"/>
    <xf numFmtId="9" fontId="3" fillId="0" borderId="0" xfId="3" applyFont="1" applyBorder="1" applyAlignment="1">
      <alignment horizontal="center" vertical="center"/>
    </xf>
    <xf numFmtId="44" fontId="4" fillId="0" borderId="0" xfId="1" applyFont="1" applyFill="1" applyBorder="1"/>
    <xf numFmtId="44" fontId="11" fillId="13" borderId="0" xfId="1" applyFont="1" applyFill="1" applyBorder="1"/>
    <xf numFmtId="9" fontId="3" fillId="0" borderId="0" xfId="0" applyNumberFormat="1" applyFont="1" applyBorder="1" applyAlignment="1">
      <alignment horizontal="center" vertical="center"/>
    </xf>
    <xf numFmtId="44" fontId="3" fillId="4" borderId="0" xfId="0" applyNumberFormat="1" applyFont="1" applyFill="1" applyBorder="1" applyAlignment="1">
      <alignment vertical="center"/>
    </xf>
    <xf numFmtId="10" fontId="6" fillId="0" borderId="0" xfId="0" applyNumberFormat="1" applyFont="1" applyBorder="1" applyAlignment="1">
      <alignment horizontal="center" vertical="center"/>
    </xf>
    <xf numFmtId="44" fontId="5" fillId="0" borderId="0" xfId="0" applyNumberFormat="1" applyFont="1" applyBorder="1" applyAlignment="1">
      <alignment vertical="center"/>
    </xf>
    <xf numFmtId="10" fontId="3" fillId="0" borderId="0" xfId="0" applyNumberFormat="1" applyFont="1" applyBorder="1" applyAlignment="1">
      <alignment horizontal="center" vertical="center"/>
    </xf>
    <xf numFmtId="0" fontId="3" fillId="0" borderId="0" xfId="0" applyFont="1" applyBorder="1" applyAlignment="1">
      <alignment vertical="center"/>
    </xf>
    <xf numFmtId="9" fontId="3" fillId="0" borderId="0" xfId="0" applyNumberFormat="1" applyFont="1" applyBorder="1" applyAlignment="1">
      <alignment horizontal="center"/>
    </xf>
    <xf numFmtId="44" fontId="3" fillId="4" borderId="0" xfId="1" applyNumberFormat="1" applyFont="1" applyFill="1" applyBorder="1"/>
    <xf numFmtId="44" fontId="3" fillId="4" borderId="0" xfId="1" applyFont="1" applyFill="1" applyBorder="1"/>
    <xf numFmtId="44" fontId="9" fillId="2" borderId="0" xfId="1" applyFont="1" applyFill="1" applyBorder="1"/>
    <xf numFmtId="0" fontId="4" fillId="0" borderId="2" xfId="0" applyFont="1" applyBorder="1" applyAlignment="1">
      <alignment horizontal="right"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5" fillId="0" borderId="2" xfId="0" applyFont="1" applyBorder="1" applyAlignment="1">
      <alignment horizontal="right" vertical="center" wrapText="1"/>
    </xf>
    <xf numFmtId="0" fontId="3" fillId="0" borderId="2" xfId="0" applyFont="1" applyBorder="1"/>
    <xf numFmtId="0" fontId="4" fillId="0" borderId="2" xfId="0" applyFont="1" applyBorder="1" applyAlignment="1">
      <alignment horizontal="left" vertical="center" wrapText="1"/>
    </xf>
    <xf numFmtId="44" fontId="3" fillId="4" borderId="0" xfId="1" applyNumberFormat="1" applyFont="1" applyFill="1" applyBorder="1" applyAlignment="1">
      <alignment vertical="center"/>
    </xf>
    <xf numFmtId="0" fontId="3" fillId="0" borderId="2" xfId="0" applyFont="1" applyBorder="1" applyAlignment="1">
      <alignment horizontal="left"/>
    </xf>
    <xf numFmtId="0" fontId="4" fillId="0" borderId="2" xfId="0" applyFont="1" applyBorder="1" applyAlignment="1">
      <alignment horizontal="right" vertical="center" wrapText="1"/>
    </xf>
    <xf numFmtId="0" fontId="3" fillId="0" borderId="3" xfId="0" applyFont="1" applyBorder="1"/>
    <xf numFmtId="0" fontId="4" fillId="0" borderId="3" xfId="0" applyFont="1" applyBorder="1" applyAlignment="1">
      <alignment horizontal="right" vertical="center"/>
    </xf>
    <xf numFmtId="44" fontId="3" fillId="3" borderId="0" xfId="1" applyFont="1" applyFill="1" applyBorder="1"/>
    <xf numFmtId="44" fontId="9" fillId="16" borderId="0" xfId="1" applyFont="1" applyFill="1" applyBorder="1" applyAlignment="1">
      <alignment vertical="center"/>
    </xf>
    <xf numFmtId="0" fontId="3" fillId="0" borderId="4" xfId="0" applyFont="1" applyBorder="1"/>
    <xf numFmtId="0" fontId="4" fillId="0" borderId="4" xfId="0" applyFont="1" applyBorder="1" applyAlignment="1">
      <alignment horizontal="right" vertical="center"/>
    </xf>
    <xf numFmtId="0" fontId="3" fillId="0" borderId="4" xfId="0" applyFont="1" applyBorder="1" applyAlignment="1">
      <alignment vertical="center"/>
    </xf>
    <xf numFmtId="0" fontId="11" fillId="16" borderId="4" xfId="0" applyFont="1" applyFill="1" applyBorder="1" applyAlignment="1">
      <alignment horizontal="right" vertical="center"/>
    </xf>
    <xf numFmtId="0" fontId="3" fillId="17" borderId="0" xfId="0" applyFont="1" applyFill="1" applyBorder="1"/>
    <xf numFmtId="0" fontId="19" fillId="18" borderId="3" xfId="0" applyFont="1" applyFill="1" applyBorder="1" applyAlignment="1">
      <alignment horizontal="right"/>
    </xf>
    <xf numFmtId="9" fontId="7" fillId="18" borderId="0" xfId="3" applyFont="1" applyFill="1" applyBorder="1"/>
    <xf numFmtId="164" fontId="18" fillId="5" borderId="0" xfId="1" applyNumberFormat="1" applyFont="1" applyFill="1" applyBorder="1" applyAlignment="1">
      <alignment vertical="center"/>
    </xf>
    <xf numFmtId="10" fontId="18" fillId="5" borderId="0" xfId="3" applyNumberFormat="1" applyFont="1" applyFill="1" applyBorder="1" applyAlignment="1">
      <alignment vertical="center"/>
    </xf>
    <xf numFmtId="0" fontId="3" fillId="0" borderId="5" xfId="0" applyFont="1" applyBorder="1"/>
    <xf numFmtId="0" fontId="4" fillId="0" borderId="5" xfId="0" applyFont="1" applyBorder="1" applyAlignment="1">
      <alignment horizontal="right" vertical="center"/>
    </xf>
    <xf numFmtId="0" fontId="11" fillId="2" borderId="5" xfId="0" applyFont="1" applyFill="1" applyBorder="1" applyAlignment="1">
      <alignment horizontal="right" vertical="center"/>
    </xf>
    <xf numFmtId="0" fontId="11" fillId="9" borderId="5" xfId="0" applyFont="1" applyFill="1" applyBorder="1" applyAlignment="1">
      <alignment horizontal="right" vertical="center"/>
    </xf>
    <xf numFmtId="0" fontId="11" fillId="0" borderId="5" xfId="0" applyFont="1" applyBorder="1" applyAlignment="1">
      <alignment horizontal="right" vertical="center"/>
    </xf>
    <xf numFmtId="0" fontId="13" fillId="12" borderId="5" xfId="0" applyFont="1" applyFill="1" applyBorder="1" applyAlignment="1">
      <alignment horizontal="right" vertical="center"/>
    </xf>
    <xf numFmtId="44" fontId="20" fillId="9" borderId="0" xfId="0" applyNumberFormat="1" applyFont="1" applyFill="1" applyBorder="1" applyAlignment="1">
      <alignment vertical="center"/>
    </xf>
    <xf numFmtId="0" fontId="3" fillId="0" borderId="6" xfId="0" applyFont="1" applyBorder="1"/>
    <xf numFmtId="0" fontId="4" fillId="0" borderId="6" xfId="0" applyFont="1" applyBorder="1" applyAlignment="1">
      <alignment horizontal="right" vertical="center"/>
    </xf>
    <xf numFmtId="0" fontId="4" fillId="0" borderId="5" xfId="0" applyFont="1" applyBorder="1" applyAlignment="1">
      <alignment horizontal="right" vertical="center" wrapText="1"/>
    </xf>
    <xf numFmtId="0" fontId="9" fillId="20" borderId="0" xfId="0" applyFont="1" applyFill="1" applyBorder="1" applyAlignment="1">
      <alignment vertical="center"/>
    </xf>
    <xf numFmtId="0" fontId="7" fillId="21" borderId="1" xfId="0" applyFont="1" applyFill="1" applyBorder="1" applyAlignment="1">
      <alignment horizontal="left" vertical="center"/>
    </xf>
    <xf numFmtId="0" fontId="7" fillId="21" borderId="0" xfId="0" applyFont="1" applyFill="1" applyBorder="1" applyAlignment="1">
      <alignment horizontal="left" vertical="center"/>
    </xf>
    <xf numFmtId="0" fontId="7" fillId="21" borderId="10" xfId="0" applyFont="1" applyFill="1" applyBorder="1" applyAlignment="1">
      <alignment horizontal="left" vertical="center"/>
    </xf>
    <xf numFmtId="0" fontId="11" fillId="21" borderId="1" xfId="0" applyFont="1" applyFill="1" applyBorder="1" applyAlignment="1">
      <alignment horizontal="right" vertical="center"/>
    </xf>
    <xf numFmtId="0" fontId="3" fillId="21" borderId="10" xfId="0" applyFont="1" applyFill="1" applyBorder="1"/>
    <xf numFmtId="0" fontId="3" fillId="21" borderId="11" xfId="0" applyFont="1" applyFill="1" applyBorder="1"/>
    <xf numFmtId="0" fontId="3" fillId="21" borderId="12" xfId="0" applyFont="1" applyFill="1" applyBorder="1"/>
    <xf numFmtId="0" fontId="3" fillId="21" borderId="13" xfId="0" applyFont="1" applyFill="1" applyBorder="1"/>
    <xf numFmtId="0" fontId="9" fillId="0" borderId="0" xfId="0" applyFont="1" applyFill="1" applyBorder="1" applyAlignment="1">
      <alignment vertical="center"/>
    </xf>
    <xf numFmtId="0" fontId="11" fillId="22" borderId="6" xfId="0" applyFont="1" applyFill="1" applyBorder="1" applyAlignment="1">
      <alignment horizontal="right" vertical="center"/>
    </xf>
    <xf numFmtId="44" fontId="9" fillId="22" borderId="0" xfId="1" applyFont="1" applyFill="1" applyBorder="1" applyAlignment="1">
      <alignment vertical="center"/>
    </xf>
    <xf numFmtId="0" fontId="21" fillId="0" borderId="0" xfId="0" applyFont="1" applyAlignment="1">
      <alignment horizontal="center" vertical="center"/>
    </xf>
    <xf numFmtId="0" fontId="22" fillId="11" borderId="0" xfId="0" applyFont="1" applyFill="1" applyAlignment="1">
      <alignment horizontal="left" vertical="top" wrapText="1"/>
    </xf>
    <xf numFmtId="0" fontId="7" fillId="19" borderId="6" xfId="0" applyFont="1" applyFill="1" applyBorder="1" applyAlignment="1">
      <alignment horizontal="left" vertical="center"/>
    </xf>
    <xf numFmtId="0" fontId="7" fillId="19" borderId="0" xfId="0" applyFont="1" applyFill="1" applyBorder="1" applyAlignment="1">
      <alignment horizontal="left" vertical="center"/>
    </xf>
    <xf numFmtId="0" fontId="8" fillId="6" borderId="0" xfId="0" applyFont="1" applyFill="1" applyBorder="1" applyAlignment="1">
      <alignment horizontal="center" vertical="center" wrapText="1"/>
    </xf>
    <xf numFmtId="0" fontId="12" fillId="9" borderId="5" xfId="0" applyFont="1" applyFill="1" applyBorder="1" applyAlignment="1">
      <alignment horizontal="left" vertical="center"/>
    </xf>
    <xf numFmtId="0" fontId="12" fillId="9"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0" xfId="0" applyFont="1" applyFill="1" applyBorder="1" applyAlignment="1">
      <alignment horizontal="left" vertical="center"/>
    </xf>
    <xf numFmtId="0" fontId="12" fillId="12" borderId="5" xfId="0" applyFont="1" applyFill="1" applyBorder="1" applyAlignment="1">
      <alignment horizontal="left" vertical="center"/>
    </xf>
    <xf numFmtId="0" fontId="12" fillId="12" borderId="0" xfId="0" applyFont="1" applyFill="1" applyBorder="1" applyAlignment="1">
      <alignment horizontal="left" vertical="center"/>
    </xf>
    <xf numFmtId="0" fontId="7" fillId="15" borderId="4" xfId="0" applyFont="1" applyFill="1" applyBorder="1" applyAlignment="1">
      <alignment horizontal="left" vertical="center"/>
    </xf>
    <xf numFmtId="0" fontId="7" fillId="15" borderId="0"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Border="1" applyAlignment="1">
      <alignment horizontal="left" vertical="center"/>
    </xf>
    <xf numFmtId="0" fontId="7" fillId="8" borderId="5" xfId="0" applyFont="1" applyFill="1" applyBorder="1" applyAlignment="1">
      <alignment horizontal="left" vertical="center"/>
    </xf>
    <xf numFmtId="0" fontId="7" fillId="8" borderId="0"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10" fillId="10" borderId="0" xfId="0" applyFont="1" applyFill="1" applyAlignment="1">
      <alignment horizontal="center" vertical="center"/>
    </xf>
    <xf numFmtId="0" fontId="11" fillId="2" borderId="2" xfId="0" applyFont="1" applyFill="1" applyBorder="1" applyAlignment="1">
      <alignment horizontal="right" vertical="center"/>
    </xf>
    <xf numFmtId="0" fontId="11" fillId="2" borderId="0" xfId="0" applyFont="1" applyFill="1" applyBorder="1" applyAlignment="1">
      <alignment horizontal="right" vertical="center"/>
    </xf>
    <xf numFmtId="0" fontId="7" fillId="5"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1" fillId="13" borderId="1" xfId="0" applyFont="1" applyFill="1" applyBorder="1" applyAlignment="1">
      <alignment horizontal="right" vertical="center"/>
    </xf>
    <xf numFmtId="0" fontId="11" fillId="13" borderId="0" xfId="0" applyFont="1" applyFill="1" applyBorder="1" applyAlignment="1">
      <alignment horizontal="right" vertical="center"/>
    </xf>
  </cellXfs>
  <cellStyles count="4">
    <cellStyle name="Lien hypertexte" xfId="2" builtinId="8"/>
    <cellStyle name="Monétaire" xfId="1" builtinId="4"/>
    <cellStyle name="Normal" xfId="0" builtinId="0"/>
    <cellStyle name="Pourcentage" xfId="3" builtinId="5"/>
  </cellStyles>
  <dxfs count="0"/>
  <tableStyles count="0" defaultTableStyle="TableStyleMedium2" defaultPivotStyle="PivotStyleLight16"/>
  <colors>
    <mruColors>
      <color rgb="FFFF99FF"/>
      <color rgb="FFFF66FF"/>
      <color rgb="FFFFDDD5"/>
      <color rgb="FFFFCCFF"/>
      <color rgb="FFCCCCFF"/>
      <color rgb="FFFFD1D1"/>
      <color rgb="FFFAD5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368300</xdr:colOff>
      <xdr:row>7</xdr:row>
      <xdr:rowOff>69850</xdr:rowOff>
    </xdr:from>
    <xdr:ext cx="2635250" cy="800100"/>
    <xdr:sp macro="" textlink="">
      <xdr:nvSpPr>
        <xdr:cNvPr id="2" name="ZoneTexte 1">
          <a:extLst>
            <a:ext uri="{FF2B5EF4-FFF2-40B4-BE49-F238E27FC236}">
              <a16:creationId xmlns:a16="http://schemas.microsoft.com/office/drawing/2014/main" id="{40AEF069-96F0-4690-806B-647AC555EBF1}"/>
            </a:ext>
          </a:extLst>
        </xdr:cNvPr>
        <xdr:cNvSpPr txBox="1"/>
      </xdr:nvSpPr>
      <xdr:spPr>
        <a:xfrm>
          <a:off x="6438900" y="1530350"/>
          <a:ext cx="2635250" cy="800100"/>
        </a:xfrm>
        <a:prstGeom prst="rect">
          <a:avLst/>
        </a:prstGeom>
        <a:solidFill>
          <a:schemeClr val="accent6">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montant du salaire de base mensuel (rubrique "00A1" du bulletin de salaire).</a:t>
          </a:r>
        </a:p>
        <a:p>
          <a:endParaRPr lang="fr-FR" sz="600" i="1">
            <a:latin typeface="Arial Narrow" panose="020B0606020202030204" pitchFamily="34" charset="0"/>
          </a:endParaRPr>
        </a:p>
        <a:p>
          <a:r>
            <a:rPr lang="fr-FR" sz="1050" i="1">
              <a:latin typeface="Arial Narrow" panose="020B0606020202030204" pitchFamily="34" charset="0"/>
            </a:rPr>
            <a:t>Enter the amount of the monthly basic wage (wage type "00A1" on the salary slip).</a:t>
          </a:r>
        </a:p>
      </xdr:txBody>
    </xdr:sp>
    <xdr:clientData/>
  </xdr:oneCellAnchor>
  <xdr:oneCellAnchor>
    <xdr:from>
      <xdr:col>3</xdr:col>
      <xdr:colOff>374650</xdr:colOff>
      <xdr:row>13</xdr:row>
      <xdr:rowOff>0</xdr:rowOff>
    </xdr:from>
    <xdr:ext cx="2628900" cy="1009650"/>
    <xdr:sp macro="" textlink="">
      <xdr:nvSpPr>
        <xdr:cNvPr id="5" name="ZoneTexte 4">
          <a:extLst>
            <a:ext uri="{FF2B5EF4-FFF2-40B4-BE49-F238E27FC236}">
              <a16:creationId xmlns:a16="http://schemas.microsoft.com/office/drawing/2014/main" id="{8B1D7690-CFE2-411A-80FC-7390BF2BD687}"/>
            </a:ext>
          </a:extLst>
        </xdr:cNvPr>
        <xdr:cNvSpPr txBox="1"/>
      </xdr:nvSpPr>
      <xdr:spPr>
        <a:xfrm>
          <a:off x="6445250" y="2413000"/>
          <a:ext cx="2628900" cy="1009650"/>
        </a:xfrm>
        <a:prstGeom prst="rect">
          <a:avLst/>
        </a:prstGeom>
        <a:solidFill>
          <a:schemeClr val="accent6">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montant du forfait heures supplémentaires</a:t>
          </a:r>
          <a:r>
            <a:rPr lang="fr-FR" sz="1050" i="1" baseline="0">
              <a:latin typeface="Arial Narrow" panose="020B0606020202030204" pitchFamily="34" charset="0"/>
            </a:rPr>
            <a:t> </a:t>
          </a:r>
          <a:r>
            <a:rPr lang="fr-FR" sz="1050" i="1">
              <a:latin typeface="Arial Narrow" panose="020B0606020202030204" pitchFamily="34" charset="0"/>
            </a:rPr>
            <a:t>(rubrique "00B1" du bulletin de salaire).</a:t>
          </a:r>
        </a:p>
        <a:p>
          <a:endParaRPr lang="fr-FR" sz="600" i="1">
            <a:latin typeface="Arial Narrow" panose="020B0606020202030204" pitchFamily="34" charset="0"/>
          </a:endParaRPr>
        </a:p>
        <a:p>
          <a:r>
            <a:rPr lang="fr-FR" sz="1050" i="1">
              <a:latin typeface="Arial Narrow" panose="020B0606020202030204" pitchFamily="34" charset="0"/>
            </a:rPr>
            <a:t>Enter the amount of the overtime flat rate (wage type "00B1" of the salary statement).</a:t>
          </a:r>
        </a:p>
      </xdr:txBody>
    </xdr:sp>
    <xdr:clientData/>
  </xdr:oneCellAnchor>
  <xdr:twoCellAnchor>
    <xdr:from>
      <xdr:col>3</xdr:col>
      <xdr:colOff>38100</xdr:colOff>
      <xdr:row>13</xdr:row>
      <xdr:rowOff>0</xdr:rowOff>
    </xdr:from>
    <xdr:to>
      <xdr:col>3</xdr:col>
      <xdr:colOff>285750</xdr:colOff>
      <xdr:row>13</xdr:row>
      <xdr:rowOff>101600</xdr:rowOff>
    </xdr:to>
    <xdr:cxnSp macro="">
      <xdr:nvCxnSpPr>
        <xdr:cNvPr id="6" name="Connecteur droit avec flèche 5">
          <a:extLst>
            <a:ext uri="{FF2B5EF4-FFF2-40B4-BE49-F238E27FC236}">
              <a16:creationId xmlns:a16="http://schemas.microsoft.com/office/drawing/2014/main" id="{0B08F2CE-2316-4444-BAA7-DE9758E747F9}"/>
            </a:ext>
          </a:extLst>
        </xdr:cNvPr>
        <xdr:cNvCxnSpPr/>
      </xdr:nvCxnSpPr>
      <xdr:spPr>
        <a:xfrm flipH="1">
          <a:off x="4514850" y="2489200"/>
          <a:ext cx="247650" cy="120650"/>
        </a:xfrm>
        <a:prstGeom prst="straightConnector1">
          <a:avLst/>
        </a:prstGeom>
        <a:ln w="19050">
          <a:solidFill>
            <a:schemeClr val="accent6">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oneCellAnchor>
    <xdr:from>
      <xdr:col>3</xdr:col>
      <xdr:colOff>355600</xdr:colOff>
      <xdr:row>22</xdr:row>
      <xdr:rowOff>63500</xdr:rowOff>
    </xdr:from>
    <xdr:ext cx="2647950" cy="1276350"/>
    <xdr:sp macro="" textlink="">
      <xdr:nvSpPr>
        <xdr:cNvPr id="7" name="ZoneTexte 6">
          <a:extLst>
            <a:ext uri="{FF2B5EF4-FFF2-40B4-BE49-F238E27FC236}">
              <a16:creationId xmlns:a16="http://schemas.microsoft.com/office/drawing/2014/main" id="{F6B6B5CB-5977-4557-8E06-D00755663857}"/>
            </a:ext>
          </a:extLst>
        </xdr:cNvPr>
        <xdr:cNvSpPr txBox="1"/>
      </xdr:nvSpPr>
      <xdr:spPr>
        <a:xfrm>
          <a:off x="6426200" y="4025900"/>
          <a:ext cx="2647950" cy="1276350"/>
        </a:xfrm>
        <a:prstGeom prst="rect">
          <a:avLst/>
        </a:prstGeom>
        <a:solidFill>
          <a:schemeClr val="accent5">
            <a:lumMod val="20000"/>
            <a:lumOff val="8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nombre de jours d'activité (incluant les jours de congés payés, rtt, formation) et le nombre de jours ouvrés du mois (hors jours d'arrêt maladie).</a:t>
          </a:r>
        </a:p>
        <a:p>
          <a:endParaRPr lang="fr-FR" sz="600" i="1" baseline="0">
            <a:latin typeface="Arial Narrow" panose="020B0606020202030204" pitchFamily="34" charset="0"/>
          </a:endParaRPr>
        </a:p>
        <a:p>
          <a:r>
            <a:rPr lang="fr-FR" sz="1050" i="1" baseline="0">
              <a:latin typeface="Arial Narrow" panose="020B0606020202030204" pitchFamily="34" charset="0"/>
            </a:rPr>
            <a:t>Enter the number of working days (including paid holidays, rtt, training) and the number of working days in the month (excluding sick days).</a:t>
          </a:r>
        </a:p>
        <a:p>
          <a:endParaRPr lang="fr-FR" sz="1050" i="1" baseline="0">
            <a:latin typeface="Arial Narrow" panose="020B0606020202030204" pitchFamily="34" charset="0"/>
          </a:endParaRPr>
        </a:p>
        <a:p>
          <a:endParaRPr lang="fr-FR" sz="1050">
            <a:latin typeface="Arial Narrow" panose="020B0606020202030204" pitchFamily="34" charset="0"/>
          </a:endParaRPr>
        </a:p>
      </xdr:txBody>
    </xdr:sp>
    <xdr:clientData/>
  </xdr:oneCellAnchor>
  <xdr:twoCellAnchor>
    <xdr:from>
      <xdr:col>3</xdr:col>
      <xdr:colOff>63500</xdr:colOff>
      <xdr:row>7</xdr:row>
      <xdr:rowOff>107950</xdr:rowOff>
    </xdr:from>
    <xdr:to>
      <xdr:col>3</xdr:col>
      <xdr:colOff>311150</xdr:colOff>
      <xdr:row>8</xdr:row>
      <xdr:rowOff>69850</xdr:rowOff>
    </xdr:to>
    <xdr:cxnSp macro="">
      <xdr:nvCxnSpPr>
        <xdr:cNvPr id="14" name="Connecteur droit avec flèche 13">
          <a:extLst>
            <a:ext uri="{FF2B5EF4-FFF2-40B4-BE49-F238E27FC236}">
              <a16:creationId xmlns:a16="http://schemas.microsoft.com/office/drawing/2014/main" id="{62C4D05D-113C-49E9-B2B9-846FF6FBF0A6}"/>
            </a:ext>
          </a:extLst>
        </xdr:cNvPr>
        <xdr:cNvCxnSpPr/>
      </xdr:nvCxnSpPr>
      <xdr:spPr>
        <a:xfrm flipH="1">
          <a:off x="4540250" y="1270000"/>
          <a:ext cx="247650" cy="120650"/>
        </a:xfrm>
        <a:prstGeom prst="straightConnector1">
          <a:avLst/>
        </a:prstGeom>
        <a:ln w="19050">
          <a:solidFill>
            <a:schemeClr val="accent6">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44450</xdr:colOff>
      <xdr:row>22</xdr:row>
      <xdr:rowOff>133350</xdr:rowOff>
    </xdr:from>
    <xdr:to>
      <xdr:col>3</xdr:col>
      <xdr:colOff>292100</xdr:colOff>
      <xdr:row>23</xdr:row>
      <xdr:rowOff>95250</xdr:rowOff>
    </xdr:to>
    <xdr:cxnSp macro="">
      <xdr:nvCxnSpPr>
        <xdr:cNvPr id="15" name="Connecteur droit avec flèche 14">
          <a:extLst>
            <a:ext uri="{FF2B5EF4-FFF2-40B4-BE49-F238E27FC236}">
              <a16:creationId xmlns:a16="http://schemas.microsoft.com/office/drawing/2014/main" id="{4BBB2C42-7027-4FE9-B69B-2C1FD3EE0B17}"/>
            </a:ext>
          </a:extLst>
        </xdr:cNvPr>
        <xdr:cNvCxnSpPr/>
      </xdr:nvCxnSpPr>
      <xdr:spPr>
        <a:xfrm flipH="1">
          <a:off x="4521200" y="3829050"/>
          <a:ext cx="247650" cy="120650"/>
        </a:xfrm>
        <a:prstGeom prst="straightConnector1">
          <a:avLst/>
        </a:prstGeom>
        <a:ln w="19050">
          <a:solidFill>
            <a:schemeClr val="accent5">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oneCellAnchor>
    <xdr:from>
      <xdr:col>3</xdr:col>
      <xdr:colOff>355600</xdr:colOff>
      <xdr:row>60</xdr:row>
      <xdr:rowOff>63500</xdr:rowOff>
    </xdr:from>
    <xdr:ext cx="5048250" cy="508000"/>
    <xdr:sp macro="" textlink="">
      <xdr:nvSpPr>
        <xdr:cNvPr id="8" name="ZoneTexte 7">
          <a:extLst>
            <a:ext uri="{FF2B5EF4-FFF2-40B4-BE49-F238E27FC236}">
              <a16:creationId xmlns:a16="http://schemas.microsoft.com/office/drawing/2014/main" id="{FC17C75D-FAEB-465D-A5FD-D7DF1C8F5610}"/>
            </a:ext>
          </a:extLst>
        </xdr:cNvPr>
        <xdr:cNvSpPr txBox="1"/>
      </xdr:nvSpPr>
      <xdr:spPr>
        <a:xfrm>
          <a:off x="6426200" y="9677400"/>
          <a:ext cx="5048250" cy="508000"/>
        </a:xfrm>
        <a:prstGeom prst="rect">
          <a:avLst/>
        </a:prstGeom>
        <a:solidFill>
          <a:srgbClr val="FFCCFF"/>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50" i="1">
              <a:latin typeface="Arial Narrow" panose="020B0606020202030204" pitchFamily="34" charset="0"/>
            </a:rPr>
            <a:t>Saisir le nombre de jours en télétravail</a:t>
          </a:r>
        </a:p>
        <a:p>
          <a:endParaRPr lang="fr-FR" sz="600" i="1" baseline="0">
            <a:latin typeface="Arial Narrow" panose="020B0606020202030204" pitchFamily="34" charset="0"/>
          </a:endParaRPr>
        </a:p>
        <a:p>
          <a:r>
            <a:rPr lang="fr-FR" sz="1050" i="1" baseline="0">
              <a:latin typeface="Arial Narrow" panose="020B0606020202030204" pitchFamily="34" charset="0"/>
            </a:rPr>
            <a:t>Enter the number of days teleworked</a:t>
          </a:r>
        </a:p>
        <a:p>
          <a:endParaRPr lang="fr-FR" sz="1050">
            <a:latin typeface="Arial Narrow" panose="020B0606020202030204" pitchFamily="34" charset="0"/>
          </a:endParaRPr>
        </a:p>
      </xdr:txBody>
    </xdr:sp>
    <xdr:clientData/>
  </xdr:oneCellAnchor>
  <xdr:twoCellAnchor>
    <xdr:from>
      <xdr:col>3</xdr:col>
      <xdr:colOff>44450</xdr:colOff>
      <xdr:row>60</xdr:row>
      <xdr:rowOff>133350</xdr:rowOff>
    </xdr:from>
    <xdr:to>
      <xdr:col>3</xdr:col>
      <xdr:colOff>292100</xdr:colOff>
      <xdr:row>61</xdr:row>
      <xdr:rowOff>95250</xdr:rowOff>
    </xdr:to>
    <xdr:cxnSp macro="">
      <xdr:nvCxnSpPr>
        <xdr:cNvPr id="9" name="Connecteur droit avec flèche 8">
          <a:extLst>
            <a:ext uri="{FF2B5EF4-FFF2-40B4-BE49-F238E27FC236}">
              <a16:creationId xmlns:a16="http://schemas.microsoft.com/office/drawing/2014/main" id="{D8B99034-6FCC-47FC-BC7A-4F488311897C}"/>
            </a:ext>
          </a:extLst>
        </xdr:cNvPr>
        <xdr:cNvCxnSpPr/>
      </xdr:nvCxnSpPr>
      <xdr:spPr>
        <a:xfrm flipH="1">
          <a:off x="6115050" y="9747250"/>
          <a:ext cx="247650" cy="120650"/>
        </a:xfrm>
        <a:prstGeom prst="straightConnector1">
          <a:avLst/>
        </a:prstGeom>
        <a:ln w="19050">
          <a:solidFill>
            <a:schemeClr val="accent5">
              <a:lumMod val="75000"/>
            </a:schemeClr>
          </a:solidFill>
          <a:tailEnd type="triangle"/>
        </a:ln>
        <a:effectLst>
          <a:outerShdw blurRad="50800" dist="38100" dir="2700000" algn="tl" rotWithShape="0">
            <a:prstClr val="black">
              <a:alpha val="40000"/>
            </a:prstClr>
          </a:outerShdw>
        </a:effectLst>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foastek.fr/wp-content/uploads/2020/03/20131016_Accord_Branche_Activite_Partiel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0DFC-540D-4AA4-AF17-46FD7E6E95BC}">
  <dimension ref="B2:J71"/>
  <sheetViews>
    <sheetView tabSelected="1" workbookViewId="0"/>
  </sheetViews>
  <sheetFormatPr baseColWidth="10" defaultRowHeight="12.5" x14ac:dyDescent="0.25"/>
  <cols>
    <col min="1" max="1" width="2.6328125" style="1" customWidth="1"/>
    <col min="2" max="2" width="65.6328125" style="1" bestFit="1" customWidth="1"/>
    <col min="3" max="3" width="15.6328125" style="1" customWidth="1"/>
    <col min="4" max="6" width="10.90625" style="1"/>
    <col min="7" max="8" width="5.6328125" style="1" customWidth="1"/>
    <col min="9" max="9" width="2.6328125" style="1" customWidth="1"/>
    <col min="10" max="10" width="70.6328125" style="1" customWidth="1"/>
    <col min="11" max="11" width="11.36328125" style="1" bestFit="1" customWidth="1"/>
    <col min="12" max="13" width="10.90625" style="1"/>
    <col min="14" max="14" width="16.54296875" style="1" bestFit="1" customWidth="1"/>
    <col min="15" max="16384" width="10.90625" style="1"/>
  </cols>
  <sheetData>
    <row r="2" spans="2:10" ht="17.5" customHeight="1" x14ac:dyDescent="0.25">
      <c r="B2" s="97" t="s">
        <v>48</v>
      </c>
      <c r="C2" s="97"/>
      <c r="D2" s="97"/>
      <c r="E2" s="97"/>
      <c r="F2" s="97"/>
    </row>
    <row r="3" spans="2:10" ht="17.5" customHeight="1" x14ac:dyDescent="0.25">
      <c r="B3" s="97"/>
      <c r="C3" s="97"/>
      <c r="D3" s="97"/>
      <c r="E3" s="97"/>
      <c r="F3" s="97"/>
    </row>
    <row r="4" spans="2:10" ht="17.5" customHeight="1" x14ac:dyDescent="0.25">
      <c r="B4" s="97"/>
      <c r="C4" s="97"/>
      <c r="D4" s="97"/>
      <c r="E4" s="97"/>
      <c r="F4" s="97"/>
    </row>
    <row r="5" spans="2:10" ht="17.5" customHeight="1" x14ac:dyDescent="0.25">
      <c r="B5" s="97"/>
      <c r="C5" s="97"/>
      <c r="D5" s="97"/>
      <c r="E5" s="97"/>
      <c r="F5" s="97"/>
    </row>
    <row r="7" spans="2:10" ht="20" customHeight="1" x14ac:dyDescent="0.25">
      <c r="B7" s="104" t="s">
        <v>49</v>
      </c>
      <c r="C7" s="105"/>
      <c r="D7" s="105"/>
      <c r="J7" s="93" t="s">
        <v>57</v>
      </c>
    </row>
    <row r="8" spans="2:10" x14ac:dyDescent="0.25">
      <c r="B8" s="62"/>
      <c r="C8" s="2"/>
      <c r="D8" s="2"/>
      <c r="E8" s="6"/>
    </row>
    <row r="9" spans="2:10" ht="12.5" customHeight="1" x14ac:dyDescent="0.25">
      <c r="B9" s="63" t="s">
        <v>24</v>
      </c>
      <c r="C9" s="60">
        <v>0</v>
      </c>
      <c r="D9" s="2"/>
      <c r="E9" s="6"/>
      <c r="J9" s="94" t="s">
        <v>55</v>
      </c>
    </row>
    <row r="10" spans="2:10" ht="12.5" customHeight="1" x14ac:dyDescent="0.25">
      <c r="B10" s="62"/>
      <c r="C10" s="2"/>
      <c r="D10" s="2"/>
      <c r="E10" s="6"/>
      <c r="J10" s="94"/>
    </row>
    <row r="11" spans="2:10" x14ac:dyDescent="0.25">
      <c r="B11" s="62"/>
      <c r="C11" s="2"/>
      <c r="D11" s="2"/>
      <c r="E11" s="6"/>
      <c r="J11" s="94"/>
    </row>
    <row r="12" spans="2:10" x14ac:dyDescent="0.25">
      <c r="B12" s="62"/>
      <c r="C12" s="2"/>
      <c r="D12" s="2"/>
      <c r="J12" s="94"/>
    </row>
    <row r="13" spans="2:10" x14ac:dyDescent="0.25">
      <c r="B13" s="62"/>
      <c r="C13" s="2"/>
      <c r="D13" s="2"/>
      <c r="J13" s="94"/>
    </row>
    <row r="14" spans="2:10" ht="14.5" customHeight="1" x14ac:dyDescent="0.25">
      <c r="B14" s="63" t="s">
        <v>24</v>
      </c>
      <c r="C14" s="60">
        <v>0</v>
      </c>
      <c r="D14" s="2"/>
      <c r="J14" s="94"/>
    </row>
    <row r="15" spans="2:10" x14ac:dyDescent="0.25">
      <c r="B15" s="62"/>
      <c r="C15" s="2"/>
      <c r="D15" s="2"/>
      <c r="J15" s="94"/>
    </row>
    <row r="16" spans="2:10" x14ac:dyDescent="0.25">
      <c r="B16" s="62"/>
      <c r="C16" s="2"/>
      <c r="D16" s="2"/>
      <c r="J16" s="94"/>
    </row>
    <row r="17" spans="2:10" x14ac:dyDescent="0.25">
      <c r="B17" s="62"/>
      <c r="C17" s="2"/>
      <c r="D17" s="2"/>
      <c r="J17" s="94"/>
    </row>
    <row r="18" spans="2:10" x14ac:dyDescent="0.25">
      <c r="B18" s="64"/>
      <c r="C18" s="2"/>
      <c r="D18" s="2"/>
      <c r="J18" s="94"/>
    </row>
    <row r="19" spans="2:10" x14ac:dyDescent="0.25">
      <c r="B19" s="65" t="s">
        <v>15</v>
      </c>
      <c r="C19" s="61">
        <f>SalaireMensuelNet</f>
        <v>0</v>
      </c>
      <c r="D19" s="2"/>
      <c r="J19" s="94"/>
    </row>
    <row r="22" spans="2:10" ht="20" customHeight="1" x14ac:dyDescent="0.25">
      <c r="B22" s="106" t="s">
        <v>12</v>
      </c>
      <c r="C22" s="107"/>
      <c r="D22" s="107"/>
      <c r="J22" s="94" t="s">
        <v>56</v>
      </c>
    </row>
    <row r="23" spans="2:10" ht="12.5" customHeight="1" x14ac:dyDescent="0.25">
      <c r="B23" s="58"/>
      <c r="C23" s="2"/>
      <c r="D23" s="2"/>
      <c r="J23" s="94"/>
    </row>
    <row r="24" spans="2:10" x14ac:dyDescent="0.25">
      <c r="B24" s="59" t="s">
        <v>13</v>
      </c>
      <c r="C24" s="66">
        <v>0</v>
      </c>
      <c r="D24" s="2"/>
      <c r="J24" s="94"/>
    </row>
    <row r="25" spans="2:10" x14ac:dyDescent="0.25">
      <c r="B25" s="59"/>
      <c r="C25" s="2"/>
      <c r="D25" s="2"/>
      <c r="J25" s="94"/>
    </row>
    <row r="26" spans="2:10" x14ac:dyDescent="0.25">
      <c r="B26" s="59" t="s">
        <v>14</v>
      </c>
      <c r="C26" s="66">
        <v>21</v>
      </c>
      <c r="D26" s="2"/>
      <c r="J26" s="94"/>
    </row>
    <row r="27" spans="2:10" x14ac:dyDescent="0.25">
      <c r="B27" s="58"/>
      <c r="C27" s="2"/>
      <c r="D27" s="2"/>
      <c r="J27" s="94"/>
    </row>
    <row r="28" spans="2:10" x14ac:dyDescent="0.25">
      <c r="B28" s="58"/>
      <c r="C28" s="2"/>
      <c r="D28" s="2"/>
      <c r="J28" s="94"/>
    </row>
    <row r="29" spans="2:10" x14ac:dyDescent="0.25">
      <c r="B29" s="58"/>
      <c r="C29" s="2"/>
      <c r="D29" s="2"/>
      <c r="J29" s="94"/>
    </row>
    <row r="30" spans="2:10" x14ac:dyDescent="0.25">
      <c r="B30" s="67" t="s">
        <v>16</v>
      </c>
      <c r="C30" s="68">
        <f>(NombreJoursOuvresDuMois-NombreJoursActivite)/NombreJoursOuvresDuMois</f>
        <v>1</v>
      </c>
      <c r="D30" s="2"/>
      <c r="J30" s="94"/>
    </row>
    <row r="31" spans="2:10" x14ac:dyDescent="0.25">
      <c r="J31" s="94"/>
    </row>
    <row r="32" spans="2:10" x14ac:dyDescent="0.25">
      <c r="J32" s="94"/>
    </row>
    <row r="33" spans="2:10" ht="20" customHeight="1" x14ac:dyDescent="0.25">
      <c r="B33" s="108" t="s">
        <v>50</v>
      </c>
      <c r="C33" s="109"/>
      <c r="D33" s="109"/>
    </row>
    <row r="34" spans="2:10" ht="12.5" customHeight="1" x14ac:dyDescent="0.25">
      <c r="B34" s="71"/>
      <c r="C34" s="2"/>
      <c r="D34" s="2"/>
      <c r="J34" s="93" t="s">
        <v>58</v>
      </c>
    </row>
    <row r="35" spans="2:10" x14ac:dyDescent="0.25">
      <c r="B35" s="100" t="s">
        <v>9</v>
      </c>
      <c r="C35" s="101"/>
      <c r="D35" s="2"/>
    </row>
    <row r="36" spans="2:10" ht="12.5" customHeight="1" x14ac:dyDescent="0.25">
      <c r="B36" s="72" t="s">
        <v>18</v>
      </c>
      <c r="C36" s="11">
        <f>IF(TauxChomage=0,SalaireDeBaseMensuelBrut+SalaireForfaitHS,SalaireDeBaseMensuelBrut*(1-TauxChomage))</f>
        <v>0</v>
      </c>
      <c r="D36" s="2"/>
      <c r="J36" s="94" t="s">
        <v>59</v>
      </c>
    </row>
    <row r="37" spans="2:10" ht="12.5" customHeight="1" x14ac:dyDescent="0.25">
      <c r="B37" s="72" t="s">
        <v>17</v>
      </c>
      <c r="C37" s="11">
        <f>C36*TauxChargesSociales</f>
        <v>0</v>
      </c>
      <c r="D37" s="2"/>
      <c r="J37" s="94"/>
    </row>
    <row r="38" spans="2:10" x14ac:dyDescent="0.25">
      <c r="B38" s="73" t="s">
        <v>21</v>
      </c>
      <c r="C38" s="10">
        <f>C36-C37</f>
        <v>0</v>
      </c>
      <c r="D38" s="2"/>
      <c r="J38" s="94"/>
    </row>
    <row r="39" spans="2:10" x14ac:dyDescent="0.25">
      <c r="B39" s="72"/>
      <c r="C39" s="7"/>
      <c r="D39" s="2"/>
      <c r="J39" s="94"/>
    </row>
    <row r="40" spans="2:10" x14ac:dyDescent="0.25">
      <c r="B40" s="98" t="s">
        <v>10</v>
      </c>
      <c r="C40" s="99"/>
      <c r="D40" s="2"/>
      <c r="J40" s="94"/>
    </row>
    <row r="41" spans="2:10" x14ac:dyDescent="0.25">
      <c r="B41" s="72" t="s">
        <v>19</v>
      </c>
      <c r="C41" s="9">
        <f>IF(SalaireDeBaseMensuelBrut=0,0,IF(TauxChomage=0,0,IF(TauxChomage=1,NombreHeuresMensuelle*'Détail Indemnisation - Detail'!D27,NombreHeuresMensuelle*TauxChomage*'Détail Indemnisation - Detail'!D27)))</f>
        <v>0</v>
      </c>
      <c r="D41" s="2"/>
      <c r="J41" s="94"/>
    </row>
    <row r="42" spans="2:10" ht="12.5" customHeight="1" x14ac:dyDescent="0.25">
      <c r="B42" s="72" t="s">
        <v>20</v>
      </c>
      <c r="C42" s="9">
        <f>IF(SalaireDeBaseMensuelBrut=0,0,IF(TauxChomage=0,0,IF(TauxChomage=1,IF((NombreHeuresMensuelle*'Détail Indemnisation - Detail'!D39)&lt;50,50,NombreHeuresMensuelle*'Détail Indemnisation - Detail'!D39),IF((NombreHeuresMensuelle*TauxChomage*'Détail Indemnisation - Detail'!D39)&lt;(50*TauxChomage),50*TauxChomage,NombreHeuresMensuelle*TauxChomage*'Détail Indemnisation - Detail'!D39))))</f>
        <v>0</v>
      </c>
      <c r="D42" s="2"/>
      <c r="J42" s="94"/>
    </row>
    <row r="43" spans="2:10" x14ac:dyDescent="0.25">
      <c r="B43" s="72" t="s">
        <v>6</v>
      </c>
      <c r="C43" s="9">
        <f>IF(SalaireDeBaseMensuelBrut=0,0,IF(TauxChomage=0,0,IF(TauxChomage=1,NombreHeuresMensuelle*'Détail Indemnisation - Detail'!D49,NombreHeuresMensuelle*(1-TauxChomage)*'Détail Indemnisation - Detail'!D49)))</f>
        <v>0</v>
      </c>
      <c r="D43" s="2"/>
      <c r="J43" s="94"/>
    </row>
    <row r="44" spans="2:10" ht="25" x14ac:dyDescent="0.25">
      <c r="B44" s="80" t="s">
        <v>53</v>
      </c>
      <c r="C44" s="77">
        <f>IF(TauxChomage=0,0,IF((MontantSalaire+C41+C42+C43)&gt;C19,-((MontantSalaire+C41+C42+C43)-C19),0))</f>
        <v>0</v>
      </c>
      <c r="D44" s="2"/>
    </row>
    <row r="45" spans="2:10" ht="12.5" customHeight="1" x14ac:dyDescent="0.25">
      <c r="B45" s="74" t="s">
        <v>5</v>
      </c>
      <c r="C45" s="8">
        <f>SUM(C41:C44)</f>
        <v>0</v>
      </c>
      <c r="D45" s="2"/>
      <c r="J45" s="94" t="s">
        <v>60</v>
      </c>
    </row>
    <row r="46" spans="2:10" x14ac:dyDescent="0.25">
      <c r="B46" s="71"/>
      <c r="C46" s="2"/>
      <c r="D46" s="2"/>
      <c r="J46" s="94"/>
    </row>
    <row r="47" spans="2:10" x14ac:dyDescent="0.25">
      <c r="B47" s="102" t="s">
        <v>11</v>
      </c>
      <c r="C47" s="103"/>
      <c r="D47" s="2"/>
      <c r="J47" s="94"/>
    </row>
    <row r="48" spans="2:10" x14ac:dyDescent="0.25">
      <c r="B48" s="75" t="s">
        <v>8</v>
      </c>
      <c r="C48" s="12">
        <f>MontantSalaire</f>
        <v>0</v>
      </c>
      <c r="D48" s="2"/>
      <c r="J48" s="94"/>
    </row>
    <row r="49" spans="2:10" x14ac:dyDescent="0.25">
      <c r="B49" s="75" t="s">
        <v>22</v>
      </c>
      <c r="C49" s="12">
        <f>MontantIndemnite</f>
        <v>0</v>
      </c>
      <c r="D49" s="2"/>
      <c r="J49" s="94"/>
    </row>
    <row r="50" spans="2:10" x14ac:dyDescent="0.25">
      <c r="B50" s="76" t="s">
        <v>5</v>
      </c>
      <c r="C50" s="13">
        <f>MontantSalaire+MontantIndemnite</f>
        <v>0</v>
      </c>
      <c r="D50" s="2"/>
      <c r="J50" s="94"/>
    </row>
    <row r="51" spans="2:10" x14ac:dyDescent="0.25">
      <c r="B51" s="2"/>
      <c r="C51" s="2"/>
      <c r="D51" s="2"/>
      <c r="J51" s="94"/>
    </row>
    <row r="52" spans="2:10" ht="13" thickBot="1" x14ac:dyDescent="0.3">
      <c r="B52" s="2"/>
      <c r="C52" s="2"/>
      <c r="D52" s="2"/>
    </row>
    <row r="53" spans="2:10" ht="20" customHeight="1" thickTop="1" x14ac:dyDescent="0.25">
      <c r="B53" s="110" t="s">
        <v>52</v>
      </c>
      <c r="C53" s="111"/>
      <c r="D53" s="112"/>
    </row>
    <row r="54" spans="2:10" ht="12.5" customHeight="1" x14ac:dyDescent="0.25">
      <c r="B54" s="82"/>
      <c r="C54" s="83"/>
      <c r="D54" s="84"/>
    </row>
    <row r="55" spans="2:10" ht="17.5" x14ac:dyDescent="0.25">
      <c r="B55" s="85" t="s">
        <v>24</v>
      </c>
      <c r="C55" s="69">
        <f>SommesPercues-SalaireMensuelNet</f>
        <v>0</v>
      </c>
      <c r="D55" s="86"/>
    </row>
    <row r="56" spans="2:10" ht="17.5" x14ac:dyDescent="0.25">
      <c r="B56" s="85" t="s">
        <v>23</v>
      </c>
      <c r="C56" s="70">
        <f>IF(SalaireDeBaseMensuelBrut=0,0,C55/'Détail Indemnisation - Detail'!D15)</f>
        <v>0</v>
      </c>
      <c r="D56" s="86"/>
    </row>
    <row r="57" spans="2:10" ht="13" thickBot="1" x14ac:dyDescent="0.3">
      <c r="B57" s="87"/>
      <c r="C57" s="88"/>
      <c r="D57" s="89"/>
    </row>
    <row r="58" spans="2:10" ht="13" thickTop="1" x14ac:dyDescent="0.25"/>
    <row r="60" spans="2:10" ht="20" customHeight="1" x14ac:dyDescent="0.25">
      <c r="B60" s="95" t="s">
        <v>25</v>
      </c>
      <c r="C60" s="96"/>
      <c r="D60" s="96"/>
    </row>
    <row r="61" spans="2:10" x14ac:dyDescent="0.25">
      <c r="B61" s="78"/>
      <c r="C61" s="2"/>
      <c r="D61" s="2"/>
    </row>
    <row r="62" spans="2:10" x14ac:dyDescent="0.25">
      <c r="B62" s="79" t="s">
        <v>26</v>
      </c>
      <c r="C62" s="81">
        <v>0</v>
      </c>
      <c r="D62" s="2"/>
    </row>
    <row r="63" spans="2:10" x14ac:dyDescent="0.25">
      <c r="B63" s="79"/>
      <c r="C63" s="90"/>
      <c r="D63" s="2"/>
    </row>
    <row r="64" spans="2:10" x14ac:dyDescent="0.25">
      <c r="B64" s="91" t="s">
        <v>54</v>
      </c>
      <c r="C64" s="92">
        <f>NombreJoursTeletravail*2.5</f>
        <v>0</v>
      </c>
      <c r="D64" s="2"/>
    </row>
    <row r="69" spans="2:3" x14ac:dyDescent="0.25">
      <c r="B69" s="2"/>
    </row>
    <row r="71" spans="2:3" x14ac:dyDescent="0.25">
      <c r="B71" s="2"/>
      <c r="C71" s="2"/>
    </row>
  </sheetData>
  <sheetProtection algorithmName="SHA-512" hashValue="yQPcrYGSzxstO3is3veCEpcMF3PEblp3gDRDqhxD7NRXo1gbCW/D5aqvlilrRl4unqRgq5TOp8B86SmCVodALQ==" saltValue="5Y386r/DrBUDHcUHoVqr5g==" spinCount="100000" sheet="1" objects="1" scenarios="1"/>
  <protectedRanges>
    <protectedRange sqref="C9 C14 C24 C62 C26" name="Valeurs"/>
  </protectedRanges>
  <mergeCells count="13">
    <mergeCell ref="J9:J19"/>
    <mergeCell ref="B60:D60"/>
    <mergeCell ref="B2:F5"/>
    <mergeCell ref="B40:C40"/>
    <mergeCell ref="B35:C35"/>
    <mergeCell ref="B47:C47"/>
    <mergeCell ref="B7:D7"/>
    <mergeCell ref="B22:D22"/>
    <mergeCell ref="B33:D33"/>
    <mergeCell ref="B53:D53"/>
    <mergeCell ref="J22:J32"/>
    <mergeCell ref="J36:J43"/>
    <mergeCell ref="J45:J5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922D-BB3C-438F-ACE2-2A4441DEFE56}">
  <dimension ref="A2:H49"/>
  <sheetViews>
    <sheetView workbookViewId="0"/>
  </sheetViews>
  <sheetFormatPr baseColWidth="10" defaultRowHeight="14.5" x14ac:dyDescent="0.35"/>
  <cols>
    <col min="1" max="1" width="7.6328125" customWidth="1"/>
    <col min="2" max="2" width="55.6328125" customWidth="1"/>
    <col min="3" max="4" width="20.6328125" customWidth="1"/>
    <col min="5" max="6" width="5.6328125" customWidth="1"/>
    <col min="7" max="7" width="86.81640625" bestFit="1" customWidth="1"/>
    <col min="8" max="8" width="15.6328125" customWidth="1"/>
  </cols>
  <sheetData>
    <row r="2" spans="2:8" ht="14.5" customHeight="1" x14ac:dyDescent="0.35">
      <c r="B2" s="113" t="s">
        <v>27</v>
      </c>
      <c r="C2" s="113"/>
      <c r="D2" s="113"/>
      <c r="E2" s="113"/>
    </row>
    <row r="3" spans="2:8" ht="14.5" customHeight="1" x14ac:dyDescent="0.35">
      <c r="B3" s="113"/>
      <c r="C3" s="113"/>
      <c r="D3" s="113"/>
      <c r="E3" s="113"/>
    </row>
    <row r="4" spans="2:8" x14ac:dyDescent="0.35">
      <c r="B4" s="1"/>
      <c r="C4" s="1"/>
      <c r="D4" s="1"/>
    </row>
    <row r="5" spans="2:8" x14ac:dyDescent="0.35">
      <c r="B5" s="1"/>
      <c r="C5" s="1"/>
      <c r="D5" s="1"/>
    </row>
    <row r="6" spans="2:8" ht="50" customHeight="1" x14ac:dyDescent="0.35">
      <c r="B6" s="116" t="s">
        <v>38</v>
      </c>
      <c r="C6" s="117"/>
      <c r="D6" s="117"/>
      <c r="E6" s="18"/>
    </row>
    <row r="7" spans="2:8" x14ac:dyDescent="0.35">
      <c r="B7" s="20"/>
      <c r="C7" s="21"/>
      <c r="D7" s="21"/>
    </row>
    <row r="8" spans="2:8" x14ac:dyDescent="0.35">
      <c r="B8" s="22" t="s">
        <v>30</v>
      </c>
      <c r="C8" s="23" t="s">
        <v>29</v>
      </c>
      <c r="D8" s="23" t="s">
        <v>24</v>
      </c>
      <c r="G8" s="1" t="s">
        <v>40</v>
      </c>
      <c r="H8" s="14">
        <v>3428</v>
      </c>
    </row>
    <row r="9" spans="2:8" x14ac:dyDescent="0.35">
      <c r="B9" s="24" t="s">
        <v>32</v>
      </c>
      <c r="C9" s="25">
        <v>151.66999999999999</v>
      </c>
      <c r="D9" s="26">
        <f>SalaireDeBaseMensuelBrut</f>
        <v>0</v>
      </c>
      <c r="G9" s="1"/>
      <c r="H9" s="3"/>
    </row>
    <row r="10" spans="2:8" x14ac:dyDescent="0.35">
      <c r="B10" s="27" t="s">
        <v>31</v>
      </c>
      <c r="C10" s="28"/>
      <c r="D10" s="29">
        <f>SalaireDeBaseMensuelBrut/NombreHeuresMensuelle</f>
        <v>0</v>
      </c>
      <c r="G10" s="1" t="s">
        <v>41</v>
      </c>
      <c r="H10" s="4">
        <v>1539.42</v>
      </c>
    </row>
    <row r="11" spans="2:8" x14ac:dyDescent="0.35">
      <c r="B11" s="30" t="s">
        <v>33</v>
      </c>
      <c r="C11" s="31"/>
      <c r="D11" s="32">
        <f>D10*7</f>
        <v>0</v>
      </c>
      <c r="G11" s="1"/>
      <c r="H11" s="1"/>
    </row>
    <row r="12" spans="2:8" x14ac:dyDescent="0.35">
      <c r="B12" s="22" t="s">
        <v>34</v>
      </c>
      <c r="C12" s="33">
        <f>C9*0.1</f>
        <v>15.167</v>
      </c>
      <c r="D12" s="34">
        <f>SalaireForfaitHS</f>
        <v>0</v>
      </c>
      <c r="G12" s="1" t="s">
        <v>51</v>
      </c>
      <c r="H12" s="4">
        <v>8.0299999999999994</v>
      </c>
    </row>
    <row r="13" spans="2:8" x14ac:dyDescent="0.35">
      <c r="B13" s="22" t="s">
        <v>35</v>
      </c>
      <c r="C13" s="35">
        <f>TauxChargesSociales</f>
        <v>0.22</v>
      </c>
      <c r="D13" s="36">
        <f>(SalaireDeBaseMensuelBrut+SalaireForfaitHS)*'Détail Indemnisation - Detail'!H14</f>
        <v>0</v>
      </c>
    </row>
    <row r="14" spans="2:8" x14ac:dyDescent="0.35">
      <c r="B14" s="22"/>
      <c r="C14" s="35"/>
      <c r="D14" s="36"/>
      <c r="G14" s="1" t="s">
        <v>42</v>
      </c>
      <c r="H14" s="5">
        <v>0.22</v>
      </c>
    </row>
    <row r="15" spans="2:8" x14ac:dyDescent="0.35">
      <c r="B15" s="120" t="s">
        <v>15</v>
      </c>
      <c r="C15" s="121"/>
      <c r="D15" s="37">
        <f>(SalaireDeBaseMensuelBrut+SalaireForfaitHS)-MontantChargesSociales</f>
        <v>0</v>
      </c>
    </row>
    <row r="16" spans="2:8" x14ac:dyDescent="0.35">
      <c r="B16" s="1"/>
      <c r="C16" s="1"/>
      <c r="D16" s="1"/>
      <c r="G16" s="15" t="s">
        <v>28</v>
      </c>
    </row>
    <row r="17" spans="1:7" x14ac:dyDescent="0.35">
      <c r="B17" s="1"/>
      <c r="C17" s="1"/>
      <c r="D17" s="1"/>
      <c r="G17" s="16" t="s">
        <v>0</v>
      </c>
    </row>
    <row r="18" spans="1:7" x14ac:dyDescent="0.35">
      <c r="B18" s="1"/>
      <c r="C18" s="1"/>
      <c r="D18" s="1"/>
    </row>
    <row r="19" spans="1:7" ht="50" customHeight="1" x14ac:dyDescent="0.35">
      <c r="B19" s="118" t="s">
        <v>37</v>
      </c>
      <c r="C19" s="119"/>
      <c r="D19" s="119"/>
      <c r="E19" s="19"/>
    </row>
    <row r="20" spans="1:7" x14ac:dyDescent="0.35">
      <c r="B20" s="48"/>
      <c r="C20" s="2"/>
      <c r="D20" s="2"/>
    </row>
    <row r="21" spans="1:7" x14ac:dyDescent="0.35">
      <c r="B21" s="49" t="s">
        <v>1</v>
      </c>
      <c r="C21" s="38">
        <v>0.7</v>
      </c>
      <c r="D21" s="39">
        <f>IF(SalaireDeBaseMensuelBrut=0,0,IF(SalaireDeBaseHoraireBrut*TauxIndemniteLegale_ChomagePartiel&lt;IndemniteLegaleMinimaleBrute,IndemniteLegaleMinimaleBrute,SalaireDeBaseHoraireBrut*TauxIndemniteLegale_ChomagePartiel))</f>
        <v>0</v>
      </c>
    </row>
    <row r="22" spans="1:7" ht="25" x14ac:dyDescent="0.35">
      <c r="B22" s="52" t="s">
        <v>4</v>
      </c>
      <c r="C22" s="40">
        <v>0.98250000000000004</v>
      </c>
      <c r="D22" s="41">
        <f>IndemniteLegaleHoraireBrut*C22</f>
        <v>0</v>
      </c>
    </row>
    <row r="23" spans="1:7" x14ac:dyDescent="0.35">
      <c r="B23" s="49" t="s">
        <v>7</v>
      </c>
      <c r="C23" s="40"/>
      <c r="D23" s="41"/>
    </row>
    <row r="24" spans="1:7" x14ac:dyDescent="0.35">
      <c r="B24" s="57" t="s">
        <v>2</v>
      </c>
      <c r="C24" s="42">
        <v>6.2E-2</v>
      </c>
      <c r="D24" s="39">
        <f>indemniteLegameHoraireBrut_Contributions*C24</f>
        <v>0</v>
      </c>
    </row>
    <row r="25" spans="1:7" x14ac:dyDescent="0.35">
      <c r="B25" s="57" t="s">
        <v>3</v>
      </c>
      <c r="C25" s="42">
        <v>5.0000000000000001E-3</v>
      </c>
      <c r="D25" s="39">
        <f>indemniteLegameHoraireBrut_Contributions*C25</f>
        <v>0</v>
      </c>
    </row>
    <row r="26" spans="1:7" x14ac:dyDescent="0.35">
      <c r="B26" s="53"/>
      <c r="C26" s="2"/>
      <c r="D26" s="43"/>
    </row>
    <row r="27" spans="1:7" x14ac:dyDescent="0.35">
      <c r="B27" s="114" t="s">
        <v>47</v>
      </c>
      <c r="C27" s="115"/>
      <c r="D27" s="10">
        <f>IndemniteLegaleHoraireBrut-(Contributions_CSG+Contributions_CRDS)</f>
        <v>0</v>
      </c>
    </row>
    <row r="28" spans="1:7" x14ac:dyDescent="0.35">
      <c r="B28" s="1"/>
      <c r="C28" s="1"/>
      <c r="D28" s="1"/>
    </row>
    <row r="29" spans="1:7" x14ac:dyDescent="0.35">
      <c r="B29" s="1"/>
      <c r="C29" s="1"/>
      <c r="D29" s="1"/>
    </row>
    <row r="30" spans="1:7" x14ac:dyDescent="0.35">
      <c r="B30" s="1"/>
      <c r="C30" s="1"/>
      <c r="D30" s="1"/>
    </row>
    <row r="31" spans="1:7" ht="50" customHeight="1" x14ac:dyDescent="0.35">
      <c r="A31" s="17"/>
      <c r="B31" s="118" t="s">
        <v>36</v>
      </c>
      <c r="C31" s="119"/>
      <c r="D31" s="119"/>
      <c r="E31" s="19"/>
    </row>
    <row r="32" spans="1:7" x14ac:dyDescent="0.35">
      <c r="B32" s="48"/>
      <c r="C32" s="2"/>
      <c r="D32" s="2"/>
    </row>
    <row r="33" spans="1:5" x14ac:dyDescent="0.35">
      <c r="B33" s="49" t="s">
        <v>44</v>
      </c>
      <c r="C33" s="44">
        <v>0.95</v>
      </c>
      <c r="D33" s="45">
        <f>IF(SalaireDeBaseMensuelBrut&lt;2000,(TauxIndemniteConventionelle_Inf2000-TauxIndemniteLegale_ChomagePartiel)*SalaireDeBaseHoraireBrut,0)</f>
        <v>0</v>
      </c>
    </row>
    <row r="34" spans="1:5" x14ac:dyDescent="0.35">
      <c r="B34" s="49" t="s">
        <v>45</v>
      </c>
      <c r="C34" s="44">
        <v>0.8</v>
      </c>
      <c r="D34" s="45">
        <f>IF((AND(SalaireDeBaseMensuelBrut&gt;1999.99,SalaireDeBaseMensuelBrut&lt;3428)),(TauxIndemniteConventionelle_2000_PMSS-TauxIndemniteLegale_ChomagePartiel)*SalaireDeBaseHoraireBrut,0)</f>
        <v>0</v>
      </c>
    </row>
    <row r="35" spans="1:5" x14ac:dyDescent="0.35">
      <c r="B35" s="49" t="s">
        <v>46</v>
      </c>
      <c r="C35" s="44">
        <v>0.75</v>
      </c>
      <c r="D35" s="45">
        <f>IF((AND(SalaireDeBaseMensuelBrut&gt;3428)),(TauxIndemniteConventionelle_SupPMSS-TauxIndemniteLegale_ChomagePartiel)*SalaireDeBaseHoraireBrut,0)</f>
        <v>0</v>
      </c>
    </row>
    <row r="36" spans="1:5" x14ac:dyDescent="0.35">
      <c r="B36" s="50"/>
      <c r="C36" s="2"/>
      <c r="D36" s="2"/>
    </row>
    <row r="37" spans="1:5" x14ac:dyDescent="0.35">
      <c r="B37" s="49" t="s">
        <v>17</v>
      </c>
      <c r="C37" s="44">
        <f>TauxChargesSociales</f>
        <v>0.22</v>
      </c>
      <c r="D37" s="46">
        <f>IF(D33=0,IF(D34=0,D35*TauxChargesSociales,D34*TauxChargesSociales),D33*TauxChargesSociales)</f>
        <v>0</v>
      </c>
    </row>
    <row r="38" spans="1:5" x14ac:dyDescent="0.35">
      <c r="B38" s="51"/>
      <c r="C38" s="2"/>
      <c r="D38" s="2"/>
    </row>
    <row r="39" spans="1:5" x14ac:dyDescent="0.35">
      <c r="B39" s="114" t="s">
        <v>47</v>
      </c>
      <c r="C39" s="115"/>
      <c r="D39" s="47">
        <f>IF(D33=0,IF(D34=0,D35-D37,D34-D37),D33-D37)</f>
        <v>0</v>
      </c>
    </row>
    <row r="40" spans="1:5" x14ac:dyDescent="0.35">
      <c r="B40" s="1"/>
      <c r="C40" s="1"/>
      <c r="D40" s="1"/>
    </row>
    <row r="41" spans="1:5" x14ac:dyDescent="0.35">
      <c r="B41" s="1"/>
      <c r="C41" s="1"/>
      <c r="D41" s="1"/>
    </row>
    <row r="42" spans="1:5" x14ac:dyDescent="0.35">
      <c r="B42" s="1"/>
      <c r="C42" s="1"/>
      <c r="D42" s="1"/>
    </row>
    <row r="43" spans="1:5" ht="50" customHeight="1" x14ac:dyDescent="0.35">
      <c r="A43" s="17"/>
      <c r="B43" s="118" t="s">
        <v>39</v>
      </c>
      <c r="C43" s="119"/>
      <c r="D43" s="119"/>
      <c r="E43" s="19"/>
    </row>
    <row r="44" spans="1:5" x14ac:dyDescent="0.35">
      <c r="B44" s="53"/>
      <c r="C44" s="2"/>
      <c r="D44" s="2"/>
    </row>
    <row r="45" spans="1:5" x14ac:dyDescent="0.35">
      <c r="B45" s="54" t="s">
        <v>43</v>
      </c>
      <c r="C45" s="38">
        <v>0.95</v>
      </c>
      <c r="D45" s="55">
        <f>IF((AND(SalaireDeBaseMensuelBrut&gt;1999.99,SalaireDeBaseMensuelBrut&lt;2600.01)),(TauxIndemniteComplementaireASTEK-TauxIndemniteConventionelle_2000_PMSS)*SalaireDeBaseHoraireBrut,0)</f>
        <v>0</v>
      </c>
    </row>
    <row r="46" spans="1:5" x14ac:dyDescent="0.35">
      <c r="B46" s="56"/>
      <c r="C46" s="2"/>
      <c r="D46" s="2"/>
    </row>
    <row r="47" spans="1:5" x14ac:dyDescent="0.35">
      <c r="B47" s="49" t="s">
        <v>17</v>
      </c>
      <c r="C47" s="44">
        <f>TauxChargesSociales</f>
        <v>0.22</v>
      </c>
      <c r="D47" s="46">
        <f>IF(D45=0,0,D45*TauxChargesSociales)</f>
        <v>0</v>
      </c>
    </row>
    <row r="48" spans="1:5" x14ac:dyDescent="0.35">
      <c r="B48" s="51"/>
      <c r="C48" s="2"/>
      <c r="D48" s="2"/>
    </row>
    <row r="49" spans="2:4" x14ac:dyDescent="0.35">
      <c r="B49" s="114" t="s">
        <v>47</v>
      </c>
      <c r="C49" s="115"/>
      <c r="D49" s="47">
        <f>IF(D43=0,IF(D44=0,D45-D47,D44-D47),D43-D47)</f>
        <v>0</v>
      </c>
    </row>
  </sheetData>
  <sheetProtection algorithmName="SHA-512" hashValue="/IRVE4wMgjAETktb1Jkqm9LZ0KkxhrNW3nmj0g0bPGnyhtcBCGTIpTBtWqOp4GOtLoFnGgvswfhXLakL/WVXIg==" saltValue="xuz2hYRJ2ij3WuoKgqi3gw==" spinCount="100000" sheet="1" objects="1" scenarios="1"/>
  <mergeCells count="9">
    <mergeCell ref="B2:E3"/>
    <mergeCell ref="B39:C39"/>
    <mergeCell ref="B49:C49"/>
    <mergeCell ref="B6:D6"/>
    <mergeCell ref="B19:D19"/>
    <mergeCell ref="B31:D31"/>
    <mergeCell ref="B43:D43"/>
    <mergeCell ref="B15:C15"/>
    <mergeCell ref="B27:C27"/>
  </mergeCells>
  <hyperlinks>
    <hyperlink ref="G17" r:id="rId1" xr:uid="{FB2FA665-2461-4132-A838-B9039A31B52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25</vt:i4>
      </vt:variant>
    </vt:vector>
  </HeadingPairs>
  <TitlesOfParts>
    <vt:vector size="27" baseType="lpstr">
      <vt:lpstr>Simulateur - Simulator</vt:lpstr>
      <vt:lpstr>Détail Indemnisation - Detail</vt:lpstr>
      <vt:lpstr>Contributions_CRDS</vt:lpstr>
      <vt:lpstr>Contributions_CSG</vt:lpstr>
      <vt:lpstr>IndemniteLegaleHoraireBrut</vt:lpstr>
      <vt:lpstr>IndemniteLegaleMinimaleBrute</vt:lpstr>
      <vt:lpstr>indemniteLegameHoraireBrut_Contributions</vt:lpstr>
      <vt:lpstr>MontantChargesSociales</vt:lpstr>
      <vt:lpstr>MontantIndemnite</vt:lpstr>
      <vt:lpstr>MontantSalaire</vt:lpstr>
      <vt:lpstr>NombreHeuresMensuelle</vt:lpstr>
      <vt:lpstr>NombreJoursActivite</vt:lpstr>
      <vt:lpstr>NombreJoursOuvresDuMois</vt:lpstr>
      <vt:lpstr>NombreJoursTeletravail</vt:lpstr>
      <vt:lpstr>SalaireDeBaseHoraireBrut</vt:lpstr>
      <vt:lpstr>SalaireDeBaseJournalierBrut</vt:lpstr>
      <vt:lpstr>SalaireDeBaseMensuelBrut</vt:lpstr>
      <vt:lpstr>SalaireForfaitHS</vt:lpstr>
      <vt:lpstr>SalaireMensuelNet</vt:lpstr>
      <vt:lpstr>SommesPercues</vt:lpstr>
      <vt:lpstr>TauxChargesSociales</vt:lpstr>
      <vt:lpstr>TauxChomage</vt:lpstr>
      <vt:lpstr>TauxIndemniteComplementaireASTEK</vt:lpstr>
      <vt:lpstr>TauxIndemniteConventionelle_2000_PMSS</vt:lpstr>
      <vt:lpstr>TauxIndemniteConventionelle_Inf2000</vt:lpstr>
      <vt:lpstr>TauxIndemniteConventionelle_SupPMSS</vt:lpstr>
      <vt:lpstr>TauxIndemniteLegale_ChomagePartiel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LUIS</dc:creator>
  <cp:lastModifiedBy>Christophe LUIS</cp:lastModifiedBy>
  <cp:lastPrinted>2020-03-27T12:42:21Z</cp:lastPrinted>
  <dcterms:created xsi:type="dcterms:W3CDTF">2020-03-27T09:34:08Z</dcterms:created>
  <dcterms:modified xsi:type="dcterms:W3CDTF">2020-03-29T20:21:13Z</dcterms:modified>
</cp:coreProperties>
</file>