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FO Astek\Downloads\"/>
    </mc:Choice>
  </mc:AlternateContent>
  <xr:revisionPtr revIDLastSave="0" documentId="13_ncr:1_{01FAB559-E817-430A-A256-7598675645D8}" xr6:coauthVersionLast="45" xr6:coauthVersionMax="45" xr10:uidLastSave="{00000000-0000-0000-0000-000000000000}"/>
  <bookViews>
    <workbookView xWindow="-110" yWindow="-110" windowWidth="25820" windowHeight="14020" xr2:uid="{1744A692-85DF-4BE6-8DAE-89EB0E48615F}"/>
  </bookViews>
  <sheets>
    <sheet name="Simulateur - Simulator" sheetId="2" r:id="rId1"/>
    <sheet name="Détail Indemnisation - Detail" sheetId="4" r:id="rId2"/>
    <sheet name="Données" sheetId="5" r:id="rId3"/>
  </sheets>
  <definedNames>
    <definedName name="Contributions_CRDS">'Détail Indemnisation - Detail'!$D$28</definedName>
    <definedName name="Contributions_CSG">'Détail Indemnisation - Detail'!$D$27</definedName>
    <definedName name="IndemniteLegaleHoraireBrut">'Détail Indemnisation - Detail'!$D$24</definedName>
    <definedName name="IndemniteLegaleMinimaleBrute">'Détail Indemnisation - Detail'!$H$12</definedName>
    <definedName name="indemniteLegameHoraireBrut_Contributions">'Détail Indemnisation - Detail'!$D$25</definedName>
    <definedName name="ListeMois">Données!$B$3:$B$12</definedName>
    <definedName name="MontantChargesSociales">'Détail Indemnisation - Detail'!$D$17</definedName>
    <definedName name="MontantIndemnite">'Simulateur - Simulator'!$C$51</definedName>
    <definedName name="MontantSalaire">'Simulateur - Simulator'!$C$44</definedName>
    <definedName name="NombreHeuresMensuelle">'Détail Indemnisation - Detail'!$C$9</definedName>
    <definedName name="NombreHeuresTotalMois">'Détail Indemnisation - Detail'!$C$14</definedName>
    <definedName name="NombreJoursActivite">'Simulateur - Simulator'!$C$30</definedName>
    <definedName name="NombreJoursOuvresDuMois">'Simulateur - Simulator'!$C$32</definedName>
    <definedName name="NombreJoursTeletravail">'Simulateur - Simulator'!$C$68</definedName>
    <definedName name="Remuneration">'Détail Indemnisation - Detail'!$D$14</definedName>
    <definedName name="SalaireDeBaseHoraireBrut">'Détail Indemnisation - Detail'!$D$10</definedName>
    <definedName name="SalaireDeBaseJournalierBrut">'Détail Indemnisation - Detail'!$D$11</definedName>
    <definedName name="SalaireDeBaseMensuelBrut">'Simulateur - Simulator'!$C$15</definedName>
    <definedName name="SalaireForfaitHS">'Simulateur - Simulator'!$C$20</definedName>
    <definedName name="SalaireHoraire22Avril">'Détail Indemnisation - Detail'!$D$15</definedName>
    <definedName name="SalaireMensuelNet">'Détail Indemnisation - Detail'!$D$19</definedName>
    <definedName name="SommesPercues">'Simulateur - Simulator'!$C$56</definedName>
    <definedName name="TauxChargesSociales">'Détail Indemnisation - Detail'!$H$14</definedName>
    <definedName name="TauxChomage">'Simulateur - Simulator'!$C$36</definedName>
    <definedName name="TauxCRDS">'Détail Indemnisation - Detail'!$H$18</definedName>
    <definedName name="TauxCSG">'Détail Indemnisation - Detail'!$H$16</definedName>
    <definedName name="TauxIndemniteComplementaireASTEK">'Détail Indemnisation - Detail'!$C$48</definedName>
    <definedName name="TauxIndemniteConventionelle_2000_PMSS">'Détail Indemnisation - Detail'!$C$36</definedName>
    <definedName name="TauxIndemniteConventionelle_Inf2000">'Détail Indemnisation - Detail'!$C$35</definedName>
    <definedName name="TauxIndemniteConventionelle_SupPMSS">'Détail Indemnisation - Detail'!$C$37</definedName>
    <definedName name="TauxIndemniteLegale_ChomagePartiel">'Détail Indemnisation - Detail'!$C$24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C14" i="4"/>
  <c r="C27" i="4"/>
  <c r="C24" i="4" l="1"/>
  <c r="D14" i="4"/>
  <c r="C70" i="2" l="1"/>
  <c r="C50" i="4" l="1"/>
  <c r="D17" i="4" l="1"/>
  <c r="D19" i="4" s="1"/>
  <c r="C17" i="4"/>
  <c r="D12" i="4"/>
  <c r="D15" i="4"/>
  <c r="D10" i="4"/>
  <c r="D9" i="4"/>
  <c r="D37" i="4" l="1"/>
  <c r="D35" i="4"/>
  <c r="D24" i="4"/>
  <c r="D25" i="4" s="1"/>
  <c r="D36" i="4"/>
  <c r="D48" i="4"/>
  <c r="D50" i="4" s="1"/>
  <c r="D11" i="4"/>
  <c r="C36" i="2"/>
  <c r="C25" i="2"/>
  <c r="D27" i="4" l="1"/>
  <c r="D28" i="4"/>
  <c r="D40" i="4"/>
  <c r="D41" i="4"/>
  <c r="C42" i="2"/>
  <c r="C43" i="2" s="1"/>
  <c r="D52" i="4"/>
  <c r="C49" i="2" s="1"/>
  <c r="D43" i="4" l="1"/>
  <c r="D30" i="4"/>
  <c r="C47" i="2" s="1"/>
  <c r="C48" i="2"/>
  <c r="C44" i="2"/>
  <c r="C54" i="2" l="1"/>
  <c r="C50" i="2"/>
  <c r="C51" i="2" s="1"/>
  <c r="C55" i="2" s="1"/>
  <c r="C56" i="2" l="1"/>
  <c r="C61" i="2" s="1"/>
  <c r="C62" i="2" s="1"/>
</calcChain>
</file>

<file path=xl/sharedStrings.xml><?xml version="1.0" encoding="utf-8"?>
<sst xmlns="http://schemas.openxmlformats.org/spreadsheetml/2006/main" count="88" uniqueCount="73">
  <si>
    <t>http://foastek.fr/wp-content/uploads/2020/03/20131016_Accord_Branche_Activite_Partielle.pdf</t>
  </si>
  <si>
    <t>Chômage partiel</t>
  </si>
  <si>
    <t>CSG</t>
  </si>
  <si>
    <t>CRDS</t>
  </si>
  <si>
    <t>Contributions calculées sur la base 
de 98,25 % de l'indemnité versée</t>
  </si>
  <si>
    <t>Total</t>
  </si>
  <si>
    <t>ASTEK</t>
  </si>
  <si>
    <t>Charges sociales</t>
  </si>
  <si>
    <t>Salaire / Salary</t>
  </si>
  <si>
    <t xml:space="preserve"> Salaire / Salary</t>
  </si>
  <si>
    <t xml:space="preserve"> Indemnité complémentaire / Supplementary allowance</t>
  </si>
  <si>
    <t xml:space="preserve"> Somme totale perçue / Total amount received</t>
  </si>
  <si>
    <t xml:space="preserve"> Jours d'activités, de congés, de rtt, de formation /  Activity days, holidays, rtt, training days</t>
  </si>
  <si>
    <t>Salaire net perçu / Net salary received</t>
  </si>
  <si>
    <t>Taux de chômage / Unemployment rate</t>
  </si>
  <si>
    <t>Charges sociales / Social security charges</t>
  </si>
  <si>
    <t>Brut mensuel / Gross monthly</t>
  </si>
  <si>
    <t>Légale / Legal</t>
  </si>
  <si>
    <t>Conventionnelle / Conventional</t>
  </si>
  <si>
    <t>Net / Net pay</t>
  </si>
  <si>
    <t>Indemnité / Allowance</t>
  </si>
  <si>
    <t>Taux / Rate</t>
  </si>
  <si>
    <t>Montant / Amount</t>
  </si>
  <si>
    <t xml:space="preserve"> Télétravail / Teleworking</t>
  </si>
  <si>
    <t>Nombre de titres restaurant / Number of restaurant vouchers</t>
  </si>
  <si>
    <t>Détail / Detail</t>
  </si>
  <si>
    <t>(FR) Accord de branche sur l'activité partielle</t>
  </si>
  <si>
    <t>Heures / Hours</t>
  </si>
  <si>
    <t>Horaire / Hourly pay</t>
  </si>
  <si>
    <t>Mensuel / Monthly pay</t>
  </si>
  <si>
    <t>Journalier / Daily pay</t>
  </si>
  <si>
    <t>Heures supplémentaires / Overtime hours</t>
  </si>
  <si>
    <t>Charges sociales / Social expenses</t>
  </si>
  <si>
    <t>Indemnité conventionnelle horaire complémentaire applicable à toutes les entreprises du secteur
/
Standard additional hourly allowance applicable to all undertakings in the sector</t>
  </si>
  <si>
    <t>Indemnité légale horaire
/
Legal hourly indemnity</t>
  </si>
  <si>
    <t>Salaire
/
Salary</t>
  </si>
  <si>
    <t>Indemnité horaire complémentaire versée en plus par ASTEK
/
Additional hourly allowance paid in addition by ASTEK</t>
  </si>
  <si>
    <t>PMSS / Minimum social security ceiling</t>
  </si>
  <si>
    <t>SMIC / Inter-professional minimum wage for growth</t>
  </si>
  <si>
    <t>Taux Charges Sociales (en moyenne) / Social security charges (on average)</t>
  </si>
  <si>
    <t>Salaires de 2000 à 2600 EUR / Wages from 2000 to 2600 EUR</t>
  </si>
  <si>
    <t>Salaire inférieur à 2000 EUR / Salary less than 2000 EUR</t>
  </si>
  <si>
    <t>Salaire de 2000 à 3428 EUR / Salary from 2000 to 3428 EUR</t>
  </si>
  <si>
    <t>Salaire supérieur à 3428 EUR / Salary above 3428 EUR</t>
  </si>
  <si>
    <t>Indemnité nette / Net indemnity</t>
  </si>
  <si>
    <t>Salaire de base, forfait heures supplémentaires / Base salary, overtime package</t>
  </si>
  <si>
    <t xml:space="preserve"> Rémunération prévisionnelle / Projected compensation</t>
  </si>
  <si>
    <t>Indemnité légale horaire minimale brute / Legal gross minimum hourly indemnity</t>
  </si>
  <si>
    <t xml:space="preserve"> Ecart de rémunération nette / Net remuneration gap</t>
  </si>
  <si>
    <t xml:space="preserve">Ecrétâge (indemnisation limitée au salaire net à 100% jusqu'à 2600 EUR) 
Skimming (compensation limited to 100% of net salary up to EUR 2600) </t>
  </si>
  <si>
    <t>Indemnité télétravail totale / Total teleworking compensation</t>
  </si>
  <si>
    <t>Informations (intermission) / Information (intermission)</t>
  </si>
  <si>
    <t>Informations (heures supplémentaires) / Information (overtime hours)</t>
  </si>
  <si>
    <t>Nombre d'heures travaillées du mois / Number of hours worked in the month</t>
  </si>
  <si>
    <t>Nombre d'heures totales du mois / Total hours for the month</t>
  </si>
  <si>
    <t>Salaire de base / Base Salary</t>
  </si>
  <si>
    <t>Salaire de base + Heures sup. / Base Salary + Overtime hours</t>
  </si>
  <si>
    <t>Mai</t>
  </si>
  <si>
    <t>Juin</t>
  </si>
  <si>
    <t>Mois</t>
  </si>
  <si>
    <t>Mars</t>
  </si>
  <si>
    <t>Avril</t>
  </si>
  <si>
    <t>Juillet</t>
  </si>
  <si>
    <t>Août</t>
  </si>
  <si>
    <t>Septembre</t>
  </si>
  <si>
    <t>Octobre</t>
  </si>
  <si>
    <t>Novembre</t>
  </si>
  <si>
    <t>Décembre</t>
  </si>
  <si>
    <t>Estimation de la rémunération perçue dans le cadre du chômage partiel (version 2)
/
Estimated remuneration received (version 2)</t>
  </si>
  <si>
    <t>R. 5122-18 du Code du Travail</t>
  </si>
  <si>
    <t>Taux CHP</t>
  </si>
  <si>
    <t>Taux CSG</t>
  </si>
  <si>
    <t>Taux CRDS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</si>
</sst>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_ ;\-#,##0.00\ "/>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entury Gothic"/>
      <family val="2"/>
    </font>
    <font>
      <i/>
      <sz val="10"/>
      <color theme="1"/>
      <name val="Century Gothic"/>
      <family val="2"/>
    </font>
    <font>
      <i/>
      <sz val="10"/>
      <color theme="0" tint="-0.34998626667073579"/>
      <name val="Century Gothic"/>
      <family val="2"/>
    </font>
    <font>
      <sz val="10"/>
      <color theme="0" tint="-0.34998626667073579"/>
      <name val="Century Gothic"/>
      <family val="2"/>
    </font>
    <font>
      <b/>
      <sz val="10"/>
      <color theme="0"/>
      <name val="Century Gothic"/>
      <family val="2"/>
    </font>
    <font>
      <b/>
      <sz val="10"/>
      <color theme="1"/>
      <name val="Century Gothic"/>
      <family val="2"/>
    </font>
    <font>
      <i/>
      <sz val="16"/>
      <color theme="1"/>
      <name val="Century Gothic"/>
      <family val="2"/>
    </font>
    <font>
      <b/>
      <i/>
      <sz val="10"/>
      <color theme="1"/>
      <name val="Century Gothic"/>
      <family val="2"/>
    </font>
    <font>
      <sz val="10"/>
      <name val="Century Gothic"/>
      <family val="2"/>
    </font>
    <font>
      <b/>
      <i/>
      <sz val="10"/>
      <name val="Century Gothic"/>
      <family val="2"/>
    </font>
    <font>
      <b/>
      <sz val="10"/>
      <name val="Century Gothic"/>
      <family val="2"/>
    </font>
    <font>
      <u/>
      <sz val="10"/>
      <color theme="1"/>
      <name val="Century Gothic"/>
      <family val="2"/>
    </font>
    <font>
      <u/>
      <sz val="10"/>
      <color theme="10"/>
      <name val="Century Gothic"/>
      <family val="2"/>
    </font>
    <font>
      <b/>
      <sz val="14"/>
      <color theme="0"/>
      <name val="Century Gothic"/>
      <family val="2"/>
    </font>
    <font>
      <b/>
      <i/>
      <sz val="10"/>
      <color theme="0"/>
      <name val="Century Gothic"/>
      <family val="2"/>
    </font>
    <font>
      <sz val="10"/>
      <color rgb="FFFF0000"/>
      <name val="Century Gothic"/>
      <family val="2"/>
    </font>
    <font>
      <b/>
      <sz val="10"/>
      <color rgb="FFC00000"/>
      <name val="Century Gothic"/>
      <family val="2"/>
    </font>
    <font>
      <i/>
      <sz val="9"/>
      <color theme="1"/>
      <name val="Century Gothic"/>
      <family val="2"/>
    </font>
    <font>
      <b/>
      <i/>
      <sz val="9"/>
      <color theme="1"/>
      <name val="Century Gothic"/>
      <family val="2"/>
    </font>
    <font>
      <sz val="9"/>
      <color theme="1"/>
      <name val="Century Gothic"/>
      <family val="2"/>
    </font>
    <font>
      <sz val="16"/>
      <color theme="0"/>
      <name val="Century Gothic"/>
      <family val="2"/>
    </font>
  </fonts>
  <fills count="2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D1D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FF66FF"/>
        <bgColor indexed="64"/>
      </patternFill>
    </fill>
    <fill>
      <patternFill patternType="solid">
        <fgColor rgb="FFFFCCFF"/>
        <bgColor indexed="64"/>
      </patternFill>
    </fill>
    <fill>
      <patternFill patternType="solid">
        <fgColor rgb="FFFFDDD5"/>
        <bgColor indexed="64"/>
      </patternFill>
    </fill>
    <fill>
      <patternFill patternType="solid">
        <fgColor rgb="FFFF99FF"/>
        <bgColor indexed="64"/>
      </patternFill>
    </fill>
    <fill>
      <patternFill patternType="solid">
        <fgColor rgb="FFFAD5CE"/>
        <bgColor indexed="64"/>
      </patternFill>
    </fill>
    <fill>
      <patternFill patternType="solid">
        <fgColor rgb="FFF5A899"/>
        <bgColor indexed="64"/>
      </patternFill>
    </fill>
    <fill>
      <patternFill patternType="solid">
        <fgColor theme="2" tint="-0.749992370372631"/>
        <bgColor indexed="64"/>
      </patternFill>
    </fill>
  </fills>
  <borders count="14">
    <border>
      <left/>
      <right/>
      <top/>
      <bottom/>
      <diagonal/>
    </border>
    <border>
      <left style="thick">
        <color rgb="FFC00000"/>
      </left>
      <right/>
      <top/>
      <bottom/>
      <diagonal/>
    </border>
    <border>
      <left style="thick">
        <color theme="5" tint="0.39994506668294322"/>
      </left>
      <right/>
      <top/>
      <bottom/>
      <diagonal/>
    </border>
    <border>
      <left style="thick">
        <color theme="4"/>
      </left>
      <right/>
      <top/>
      <bottom/>
      <diagonal/>
    </border>
    <border>
      <left style="thick">
        <color theme="9" tint="-0.24994659260841701"/>
      </left>
      <right/>
      <top/>
      <bottom/>
      <diagonal/>
    </border>
    <border>
      <left style="thick">
        <color theme="5"/>
      </left>
      <right/>
      <top/>
      <bottom/>
      <diagonal/>
    </border>
    <border>
      <left style="thick">
        <color rgb="FFFF66FF"/>
      </left>
      <right/>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37">
    <xf numFmtId="0" fontId="0" fillId="0" borderId="0" xfId="0"/>
    <xf numFmtId="0" fontId="3" fillId="0" borderId="0" xfId="0" applyFont="1"/>
    <xf numFmtId="0" fontId="3" fillId="0" borderId="0" xfId="0" applyFont="1" applyBorder="1"/>
    <xf numFmtId="0" fontId="3" fillId="0" borderId="0" xfId="0" applyFont="1" applyAlignment="1">
      <alignment horizontal="right" vertical="center"/>
    </xf>
    <xf numFmtId="44" fontId="3" fillId="0" borderId="0" xfId="1" applyFont="1" applyAlignment="1">
      <alignment horizontal="right" vertical="center"/>
    </xf>
    <xf numFmtId="9" fontId="3" fillId="0" borderId="0" xfId="0" applyNumberFormat="1" applyFont="1" applyAlignment="1">
      <alignment horizontal="right" vertical="center"/>
    </xf>
    <xf numFmtId="0" fontId="3" fillId="0" borderId="0" xfId="0" applyFont="1" applyAlignment="1">
      <alignment wrapText="1"/>
    </xf>
    <xf numFmtId="44" fontId="3" fillId="0" borderId="0" xfId="0" applyNumberFormat="1" applyFont="1" applyBorder="1"/>
    <xf numFmtId="44" fontId="8" fillId="8" borderId="0" xfId="0" applyNumberFormat="1" applyFont="1" applyFill="1" applyBorder="1" applyAlignment="1">
      <alignment vertical="center"/>
    </xf>
    <xf numFmtId="44" fontId="3" fillId="8" borderId="0" xfId="0" applyNumberFormat="1" applyFont="1" applyFill="1" applyBorder="1" applyAlignment="1">
      <alignment vertical="center"/>
    </xf>
    <xf numFmtId="44" fontId="8" fillId="2" borderId="0" xfId="0" applyNumberFormat="1" applyFont="1" applyFill="1" applyBorder="1" applyAlignment="1">
      <alignment vertical="center"/>
    </xf>
    <xf numFmtId="44" fontId="3" fillId="2" borderId="0" xfId="1" applyFont="1" applyFill="1" applyBorder="1" applyAlignment="1">
      <alignment vertical="center"/>
    </xf>
    <xf numFmtId="44" fontId="11" fillId="10" borderId="0" xfId="1" applyFont="1" applyFill="1" applyBorder="1" applyAlignment="1">
      <alignment vertical="center"/>
    </xf>
    <xf numFmtId="44" fontId="13" fillId="10" borderId="0" xfId="0" applyNumberFormat="1" applyFont="1" applyFill="1" applyBorder="1" applyAlignment="1">
      <alignment vertical="center"/>
    </xf>
    <xf numFmtId="44" fontId="3" fillId="0" borderId="0" xfId="1" applyNumberFormat="1" applyFont="1" applyAlignment="1">
      <alignment horizontal="right" vertical="center"/>
    </xf>
    <xf numFmtId="0" fontId="14" fillId="0" borderId="0" xfId="0" applyFont="1" applyAlignment="1">
      <alignment vertical="center"/>
    </xf>
    <xf numFmtId="0" fontId="15" fillId="0" borderId="0" xfId="2" applyFont="1" applyAlignment="1">
      <alignment vertical="center"/>
    </xf>
    <xf numFmtId="0" fontId="7" fillId="0" borderId="0" xfId="0" applyFont="1" applyFill="1" applyAlignment="1">
      <alignment vertical="center" wrapText="1"/>
    </xf>
    <xf numFmtId="0" fontId="13" fillId="0" borderId="0" xfId="0" applyFont="1" applyFill="1" applyAlignment="1">
      <alignment vertical="center" wrapText="1"/>
    </xf>
    <xf numFmtId="0" fontId="3" fillId="0" borderId="1" xfId="0" applyFont="1" applyBorder="1"/>
    <xf numFmtId="0" fontId="0" fillId="0" borderId="0" xfId="0" applyBorder="1"/>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right"/>
    </xf>
    <xf numFmtId="0" fontId="3" fillId="0" borderId="0" xfId="0" applyFont="1" applyBorder="1" applyAlignment="1">
      <alignment horizontal="center" vertical="center"/>
    </xf>
    <xf numFmtId="44" fontId="4" fillId="0" borderId="0" xfId="1" applyFont="1" applyBorder="1"/>
    <xf numFmtId="0" fontId="5" fillId="0" borderId="1" xfId="0" applyFont="1" applyBorder="1" applyAlignment="1">
      <alignment horizontal="right"/>
    </xf>
    <xf numFmtId="0" fontId="5" fillId="0" borderId="0" xfId="0" applyFont="1" applyBorder="1" applyAlignment="1">
      <alignment horizontal="center" vertical="center"/>
    </xf>
    <xf numFmtId="44" fontId="5" fillId="0" borderId="0" xfId="1" applyFont="1" applyBorder="1"/>
    <xf numFmtId="0" fontId="5" fillId="0" borderId="1" xfId="0" applyFont="1" applyBorder="1" applyAlignment="1">
      <alignment horizontal="right" vertical="center"/>
    </xf>
    <xf numFmtId="0" fontId="6" fillId="0" borderId="0" xfId="0" applyFont="1" applyBorder="1" applyAlignment="1">
      <alignment horizontal="center" vertical="center"/>
    </xf>
    <xf numFmtId="44" fontId="5" fillId="0" borderId="0" xfId="0" applyNumberFormat="1" applyFont="1" applyBorder="1"/>
    <xf numFmtId="2" fontId="3" fillId="0" borderId="0" xfId="0" applyNumberFormat="1" applyFont="1" applyBorder="1" applyAlignment="1">
      <alignment horizontal="center" vertical="center"/>
    </xf>
    <xf numFmtId="44" fontId="4" fillId="0" borderId="0" xfId="0" applyNumberFormat="1" applyFont="1" applyBorder="1"/>
    <xf numFmtId="9" fontId="3" fillId="0" borderId="0" xfId="3" applyFont="1" applyBorder="1" applyAlignment="1">
      <alignment horizontal="center" vertical="center"/>
    </xf>
    <xf numFmtId="44" fontId="4" fillId="0" borderId="0" xfId="1" applyFont="1" applyFill="1" applyBorder="1"/>
    <xf numFmtId="44" fontId="10" fillId="11" borderId="0" xfId="1" applyFont="1" applyFill="1" applyBorder="1"/>
    <xf numFmtId="9" fontId="3" fillId="0" borderId="0" xfId="0" applyNumberFormat="1" applyFont="1" applyBorder="1" applyAlignment="1">
      <alignment horizontal="center" vertical="center"/>
    </xf>
    <xf numFmtId="44" fontId="3" fillId="4" borderId="0" xfId="0" applyNumberFormat="1" applyFont="1" applyFill="1" applyBorder="1" applyAlignment="1">
      <alignment vertical="center"/>
    </xf>
    <xf numFmtId="10" fontId="6" fillId="0" borderId="0" xfId="0" applyNumberFormat="1" applyFont="1" applyBorder="1" applyAlignment="1">
      <alignment horizontal="center" vertical="center"/>
    </xf>
    <xf numFmtId="44" fontId="5" fillId="0" borderId="0" xfId="0" applyNumberFormat="1" applyFont="1" applyBorder="1" applyAlignment="1">
      <alignment vertical="center"/>
    </xf>
    <xf numFmtId="10" fontId="3" fillId="0" borderId="0" xfId="0" applyNumberFormat="1" applyFont="1" applyBorder="1" applyAlignment="1">
      <alignment horizontal="center" vertical="center"/>
    </xf>
    <xf numFmtId="0" fontId="3" fillId="0" borderId="0" xfId="0" applyFont="1" applyBorder="1" applyAlignment="1">
      <alignment vertical="center"/>
    </xf>
    <xf numFmtId="9" fontId="3" fillId="0" borderId="0" xfId="0" applyNumberFormat="1" applyFont="1" applyBorder="1" applyAlignment="1">
      <alignment horizontal="center"/>
    </xf>
    <xf numFmtId="44" fontId="3" fillId="4" borderId="0" xfId="1" applyNumberFormat="1" applyFont="1" applyFill="1" applyBorder="1"/>
    <xf numFmtId="44" fontId="3" fillId="4" borderId="0" xfId="1" applyFont="1" applyFill="1" applyBorder="1"/>
    <xf numFmtId="44" fontId="8" fillId="2" borderId="0" xfId="1" applyFont="1" applyFill="1" applyBorder="1"/>
    <xf numFmtId="0" fontId="4" fillId="0" borderId="2" xfId="0" applyFont="1" applyBorder="1" applyAlignment="1">
      <alignment horizontal="right"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5" fillId="0" borderId="2" xfId="0" applyFont="1" applyBorder="1" applyAlignment="1">
      <alignment horizontal="right" vertical="center" wrapText="1"/>
    </xf>
    <xf numFmtId="0" fontId="3" fillId="0" borderId="2" xfId="0" applyFont="1" applyBorder="1"/>
    <xf numFmtId="0" fontId="4" fillId="0" borderId="2" xfId="0" applyFont="1" applyBorder="1" applyAlignment="1">
      <alignment horizontal="left" vertical="center" wrapText="1"/>
    </xf>
    <xf numFmtId="44" fontId="3" fillId="4" borderId="0" xfId="1" applyNumberFormat="1" applyFont="1" applyFill="1" applyBorder="1" applyAlignment="1">
      <alignment vertical="center"/>
    </xf>
    <xf numFmtId="0" fontId="3" fillId="0" borderId="2" xfId="0" applyFont="1" applyBorder="1" applyAlignment="1">
      <alignment horizontal="left"/>
    </xf>
    <xf numFmtId="0" fontId="4" fillId="0" borderId="2" xfId="0" applyFont="1" applyBorder="1" applyAlignment="1">
      <alignment horizontal="right" vertical="center" wrapText="1"/>
    </xf>
    <xf numFmtId="0" fontId="3" fillId="0" borderId="3" xfId="0" applyFont="1" applyBorder="1"/>
    <xf numFmtId="0" fontId="4" fillId="0" borderId="3" xfId="0" applyFont="1" applyBorder="1" applyAlignment="1">
      <alignment horizontal="right" vertical="center"/>
    </xf>
    <xf numFmtId="44" fontId="3" fillId="3" borderId="0" xfId="1" applyFont="1" applyFill="1" applyBorder="1"/>
    <xf numFmtId="44" fontId="8" fillId="14" borderId="0" xfId="1" applyFont="1" applyFill="1" applyBorder="1" applyAlignment="1">
      <alignment vertical="center"/>
    </xf>
    <xf numFmtId="0" fontId="3" fillId="0" borderId="4" xfId="0" applyFont="1" applyBorder="1"/>
    <xf numFmtId="0" fontId="4" fillId="0" borderId="4" xfId="0" applyFont="1" applyBorder="1" applyAlignment="1">
      <alignment horizontal="right" vertical="center"/>
    </xf>
    <xf numFmtId="0" fontId="3" fillId="0" borderId="4" xfId="0" applyFont="1" applyBorder="1" applyAlignment="1">
      <alignment vertical="center"/>
    </xf>
    <xf numFmtId="0" fontId="10" fillId="14" borderId="4" xfId="0" applyFont="1" applyFill="1" applyBorder="1" applyAlignment="1">
      <alignment horizontal="right" vertical="center"/>
    </xf>
    <xf numFmtId="0" fontId="3" fillId="15" borderId="0" xfId="0" applyFont="1" applyFill="1" applyBorder="1"/>
    <xf numFmtId="0" fontId="17" fillId="16" borderId="3" xfId="0" applyFont="1" applyFill="1" applyBorder="1" applyAlignment="1">
      <alignment horizontal="right"/>
    </xf>
    <xf numFmtId="9" fontId="7" fillId="16" borderId="0" xfId="3" applyFont="1" applyFill="1" applyBorder="1"/>
    <xf numFmtId="164" fontId="16" fillId="5" borderId="0" xfId="1" applyNumberFormat="1" applyFont="1" applyFill="1" applyBorder="1" applyAlignment="1">
      <alignment vertical="center"/>
    </xf>
    <xf numFmtId="10" fontId="16" fillId="5" borderId="0" xfId="3" applyNumberFormat="1" applyFont="1" applyFill="1" applyBorder="1" applyAlignment="1">
      <alignment vertical="center"/>
    </xf>
    <xf numFmtId="0" fontId="3" fillId="0" borderId="5" xfId="0" applyFont="1" applyBorder="1"/>
    <xf numFmtId="0" fontId="4" fillId="0" borderId="5" xfId="0" applyFont="1" applyBorder="1" applyAlignment="1">
      <alignment horizontal="right" vertical="center"/>
    </xf>
    <xf numFmtId="0" fontId="10" fillId="2" borderId="5" xfId="0" applyFont="1" applyFill="1" applyBorder="1" applyAlignment="1">
      <alignment horizontal="right" vertical="center"/>
    </xf>
    <xf numFmtId="0" fontId="10" fillId="8" borderId="5" xfId="0" applyFont="1" applyFill="1" applyBorder="1" applyAlignment="1">
      <alignment horizontal="right" vertical="center"/>
    </xf>
    <xf numFmtId="0" fontId="10" fillId="0" borderId="5" xfId="0" applyFont="1" applyBorder="1" applyAlignment="1">
      <alignment horizontal="right" vertical="center"/>
    </xf>
    <xf numFmtId="0" fontId="12" fillId="10" borderId="5" xfId="0" applyFont="1" applyFill="1" applyBorder="1" applyAlignment="1">
      <alignment horizontal="right" vertical="center"/>
    </xf>
    <xf numFmtId="44" fontId="18" fillId="8" borderId="0" xfId="0" applyNumberFormat="1" applyFont="1" applyFill="1" applyBorder="1" applyAlignment="1">
      <alignment vertical="center"/>
    </xf>
    <xf numFmtId="0" fontId="3" fillId="0" borderId="6" xfId="0" applyFont="1" applyBorder="1"/>
    <xf numFmtId="0" fontId="4" fillId="0" borderId="6" xfId="0" applyFont="1" applyBorder="1" applyAlignment="1">
      <alignment horizontal="right" vertical="center"/>
    </xf>
    <xf numFmtId="0" fontId="4" fillId="0" borderId="5" xfId="0" applyFont="1" applyBorder="1" applyAlignment="1">
      <alignment horizontal="right" vertical="center" wrapText="1"/>
    </xf>
    <xf numFmtId="0" fontId="8" fillId="18" borderId="0" xfId="0" applyFont="1" applyFill="1" applyBorder="1" applyAlignment="1">
      <alignment vertical="center"/>
    </xf>
    <xf numFmtId="0" fontId="7" fillId="19" borderId="1" xfId="0" applyFont="1" applyFill="1" applyBorder="1" applyAlignment="1">
      <alignment horizontal="left" vertical="center"/>
    </xf>
    <xf numFmtId="0" fontId="7" fillId="19" borderId="0" xfId="0" applyFont="1" applyFill="1" applyBorder="1" applyAlignment="1">
      <alignment horizontal="left" vertical="center"/>
    </xf>
    <xf numFmtId="0" fontId="7" fillId="19" borderId="10" xfId="0" applyFont="1" applyFill="1" applyBorder="1" applyAlignment="1">
      <alignment horizontal="left" vertical="center"/>
    </xf>
    <xf numFmtId="0" fontId="10" fillId="19" borderId="1" xfId="0" applyFont="1" applyFill="1" applyBorder="1" applyAlignment="1">
      <alignment horizontal="right" vertical="center"/>
    </xf>
    <xf numFmtId="0" fontId="3" fillId="19" borderId="10" xfId="0" applyFont="1" applyFill="1" applyBorder="1"/>
    <xf numFmtId="0" fontId="3" fillId="19" borderId="11" xfId="0" applyFont="1" applyFill="1" applyBorder="1"/>
    <xf numFmtId="0" fontId="3" fillId="19" borderId="12" xfId="0" applyFont="1" applyFill="1" applyBorder="1"/>
    <xf numFmtId="0" fontId="3" fillId="19" borderId="13" xfId="0" applyFont="1" applyFill="1" applyBorder="1"/>
    <xf numFmtId="0" fontId="8" fillId="0" borderId="0" xfId="0" applyFont="1" applyFill="1" applyBorder="1" applyAlignment="1">
      <alignment vertical="center"/>
    </xf>
    <xf numFmtId="0" fontId="10" fillId="20" borderId="6" xfId="0" applyFont="1" applyFill="1" applyBorder="1" applyAlignment="1">
      <alignment horizontal="right" vertical="center"/>
    </xf>
    <xf numFmtId="44" fontId="8" fillId="20" borderId="0" xfId="1" applyFont="1" applyFill="1" applyBorder="1" applyAlignment="1">
      <alignment vertical="center"/>
    </xf>
    <xf numFmtId="0" fontId="19" fillId="0" borderId="0" xfId="0" applyFont="1" applyAlignment="1">
      <alignment horizontal="center" vertical="center"/>
    </xf>
    <xf numFmtId="0" fontId="4" fillId="0" borderId="1" xfId="0" applyFont="1" applyBorder="1" applyAlignment="1">
      <alignment horizontal="right" vertical="center"/>
    </xf>
    <xf numFmtId="9" fontId="0" fillId="0" borderId="0" xfId="3" applyFont="1"/>
    <xf numFmtId="0" fontId="3" fillId="0" borderId="0" xfId="0" applyFont="1" applyFill="1"/>
    <xf numFmtId="0" fontId="3" fillId="21" borderId="1" xfId="0" applyFont="1" applyFill="1" applyBorder="1"/>
    <xf numFmtId="0" fontId="3" fillId="21" borderId="0" xfId="0" applyFont="1" applyFill="1"/>
    <xf numFmtId="0" fontId="22" fillId="0" borderId="0" xfId="0" applyFont="1"/>
    <xf numFmtId="9" fontId="22" fillId="0" borderId="0" xfId="0" applyNumberFormat="1" applyFont="1"/>
    <xf numFmtId="0" fontId="20" fillId="0" borderId="0" xfId="0" applyFont="1" applyFill="1" applyAlignment="1">
      <alignment vertical="center" wrapText="1"/>
    </xf>
    <xf numFmtId="0" fontId="3" fillId="22" borderId="0" xfId="0" applyFont="1" applyFill="1" applyAlignment="1" applyProtection="1">
      <alignment horizontal="right"/>
      <protection locked="0"/>
    </xf>
    <xf numFmtId="0" fontId="8" fillId="0" borderId="0" xfId="0" applyFont="1"/>
    <xf numFmtId="0" fontId="21" fillId="0" borderId="0" xfId="0" applyFont="1" applyFill="1" applyAlignment="1">
      <alignment vertical="top"/>
    </xf>
    <xf numFmtId="0" fontId="21" fillId="0" borderId="0" xfId="0" applyFont="1" applyFill="1" applyAlignment="1"/>
    <xf numFmtId="0" fontId="20" fillId="0" borderId="0" xfId="0" applyFont="1" applyFill="1" applyAlignment="1">
      <alignment vertical="center"/>
    </xf>
    <xf numFmtId="0" fontId="7" fillId="17" borderId="6" xfId="0" applyFont="1" applyFill="1" applyBorder="1" applyAlignment="1">
      <alignment horizontal="left" vertical="center"/>
    </xf>
    <xf numFmtId="0" fontId="7" fillId="17" borderId="0" xfId="0" applyFont="1" applyFill="1" applyBorder="1" applyAlignment="1">
      <alignment horizontal="left" vertical="center"/>
    </xf>
    <xf numFmtId="0" fontId="11" fillId="8" borderId="5" xfId="0" applyFont="1" applyFill="1" applyBorder="1" applyAlignment="1">
      <alignment horizontal="left" vertical="center"/>
    </xf>
    <xf numFmtId="0" fontId="11" fillId="8" borderId="0" xfId="0" applyFont="1" applyFill="1" applyBorder="1" applyAlignment="1">
      <alignment horizontal="left" vertical="center"/>
    </xf>
    <xf numFmtId="0" fontId="11" fillId="2" borderId="5" xfId="0" applyFont="1" applyFill="1" applyBorder="1" applyAlignment="1">
      <alignment horizontal="left" vertical="center"/>
    </xf>
    <xf numFmtId="0" fontId="11" fillId="2" borderId="0" xfId="0" applyFont="1" applyFill="1" applyBorder="1" applyAlignment="1">
      <alignment horizontal="left" vertical="center"/>
    </xf>
    <xf numFmtId="0" fontId="11" fillId="10" borderId="5" xfId="0" applyFont="1" applyFill="1" applyBorder="1" applyAlignment="1">
      <alignment horizontal="left" vertical="center"/>
    </xf>
    <xf numFmtId="0" fontId="11" fillId="10" borderId="0" xfId="0" applyFont="1" applyFill="1" applyBorder="1" applyAlignment="1">
      <alignment horizontal="left" vertical="center"/>
    </xf>
    <xf numFmtId="0" fontId="7" fillId="13" borderId="4" xfId="0" applyFont="1" applyFill="1" applyBorder="1" applyAlignment="1">
      <alignment horizontal="left" vertical="center"/>
    </xf>
    <xf numFmtId="0" fontId="7" fillId="13" borderId="0"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Border="1" applyAlignment="1">
      <alignment horizontal="left" vertical="center"/>
    </xf>
    <xf numFmtId="0" fontId="7" fillId="7" borderId="5" xfId="0" applyFont="1" applyFill="1" applyBorder="1" applyAlignment="1">
      <alignment horizontal="left" vertical="center"/>
    </xf>
    <xf numFmtId="0" fontId="7" fillId="7" borderId="0"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1" xfId="0" applyFont="1" applyFill="1" applyBorder="1" applyAlignment="1">
      <alignment horizontal="left" vertical="center"/>
    </xf>
    <xf numFmtId="0" fontId="7" fillId="5" borderId="0" xfId="0" applyFont="1" applyFill="1" applyBorder="1" applyAlignment="1">
      <alignment horizontal="left" vertical="center"/>
    </xf>
    <xf numFmtId="0" fontId="9" fillId="9" borderId="0" xfId="0" applyFont="1" applyFill="1" applyAlignment="1">
      <alignment horizontal="center" vertical="center"/>
    </xf>
    <xf numFmtId="0" fontId="10" fillId="2" borderId="2" xfId="0" applyFont="1" applyFill="1" applyBorder="1" applyAlignment="1">
      <alignment horizontal="right" vertical="center"/>
    </xf>
    <xf numFmtId="0" fontId="10" fillId="2" borderId="0" xfId="0" applyFont="1" applyFill="1" applyBorder="1" applyAlignment="1">
      <alignment horizontal="right" vertical="center"/>
    </xf>
    <xf numFmtId="0" fontId="7" fillId="5"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0" fillId="11" borderId="1" xfId="0" applyFont="1" applyFill="1" applyBorder="1" applyAlignment="1">
      <alignment horizontal="right" vertical="center"/>
    </xf>
    <xf numFmtId="0" fontId="10" fillId="11" borderId="0" xfId="0" applyFont="1" applyFill="1" applyBorder="1" applyAlignment="1">
      <alignment horizontal="right" vertical="center"/>
    </xf>
    <xf numFmtId="10" fontId="3" fillId="0" borderId="0" xfId="0" applyNumberFormat="1" applyFont="1"/>
    <xf numFmtId="0" fontId="20" fillId="0" borderId="0" xfId="0" applyFont="1" applyFill="1" applyAlignment="1">
      <alignment vertical="top" wrapText="1"/>
    </xf>
    <xf numFmtId="0" fontId="23" fillId="23" borderId="0" xfId="0" applyFont="1" applyFill="1" applyBorder="1" applyAlignment="1">
      <alignment horizontal="center" vertical="center" wrapText="1"/>
    </xf>
  </cellXfs>
  <cellStyles count="4">
    <cellStyle name="Lien hypertexte" xfId="2" builtinId="8"/>
    <cellStyle name="Monétaire" xfId="1" builtinId="4"/>
    <cellStyle name="Normal" xfId="0" builtinId="0"/>
    <cellStyle name="Pourcentage" xfId="3" builtinId="5"/>
  </cellStyles>
  <dxfs count="3">
    <dxf>
      <font>
        <b val="0"/>
        <i val="0"/>
        <strike val="0"/>
        <condense val="0"/>
        <extend val="0"/>
        <outline val="0"/>
        <shadow val="0"/>
        <u val="none"/>
        <vertAlign val="baseline"/>
        <sz val="9"/>
        <color theme="1"/>
        <name val="Century Gothic"/>
        <family val="2"/>
        <scheme val="none"/>
      </font>
      <numFmt numFmtId="13" formatCode="0%"/>
    </dxf>
    <dxf>
      <font>
        <b val="0"/>
        <i val="0"/>
        <strike val="0"/>
        <condense val="0"/>
        <extend val="0"/>
        <outline val="0"/>
        <shadow val="0"/>
        <u val="none"/>
        <vertAlign val="baseline"/>
        <sz val="9"/>
        <color theme="1"/>
        <name val="Century Gothic"/>
        <family val="2"/>
        <scheme val="none"/>
      </font>
    </dxf>
    <dxf>
      <font>
        <b val="0"/>
        <i val="0"/>
        <strike val="0"/>
        <condense val="0"/>
        <extend val="0"/>
        <outline val="0"/>
        <shadow val="0"/>
        <u val="none"/>
        <vertAlign val="baseline"/>
        <sz val="9"/>
        <color theme="1"/>
        <name val="Century Gothic"/>
        <family val="2"/>
        <scheme val="none"/>
      </font>
    </dxf>
  </dxfs>
  <tableStyles count="0" defaultTableStyle="TableStyleMedium2" defaultPivotStyle="PivotStyleLight16"/>
  <colors>
    <mruColors>
      <color rgb="FFF5A899"/>
      <color rgb="FFFAD5CE"/>
      <color rgb="FFFF8F75"/>
      <color rgb="FFFFD1D1"/>
      <color rgb="FFFF99FF"/>
      <color rgb="FFFF66FF"/>
      <color rgb="FFFFDDD5"/>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368300</xdr:colOff>
      <xdr:row>13</xdr:row>
      <xdr:rowOff>69850</xdr:rowOff>
    </xdr:from>
    <xdr:ext cx="2705100" cy="800100"/>
    <xdr:sp macro="" textlink="">
      <xdr:nvSpPr>
        <xdr:cNvPr id="2" name="ZoneTexte 1">
          <a:extLst>
            <a:ext uri="{FF2B5EF4-FFF2-40B4-BE49-F238E27FC236}">
              <a16:creationId xmlns:a16="http://schemas.microsoft.com/office/drawing/2014/main" id="{40AEF069-96F0-4690-806B-647AC555EBF1}"/>
            </a:ext>
          </a:extLst>
        </xdr:cNvPr>
        <xdr:cNvSpPr txBox="1"/>
      </xdr:nvSpPr>
      <xdr:spPr>
        <a:xfrm>
          <a:off x="6502400" y="2578100"/>
          <a:ext cx="2705100" cy="800100"/>
        </a:xfrm>
        <a:prstGeom prst="rect">
          <a:avLst/>
        </a:prstGeom>
        <a:solidFill>
          <a:schemeClr val="accent6">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montant du salaire de base mensuel (rubrique "00A1" du bulletin de salaire).</a:t>
          </a:r>
        </a:p>
        <a:p>
          <a:endParaRPr lang="fr-FR" sz="600" i="1">
            <a:latin typeface="Arial Narrow" panose="020B0606020202030204" pitchFamily="34" charset="0"/>
          </a:endParaRPr>
        </a:p>
        <a:p>
          <a:r>
            <a:rPr lang="fr-FR" sz="1050" i="1">
              <a:latin typeface="Arial Narrow" panose="020B0606020202030204" pitchFamily="34" charset="0"/>
            </a:rPr>
            <a:t>Enter the amount of the monthly basic wage (wage type "00A1" on the salary slip).</a:t>
          </a:r>
        </a:p>
      </xdr:txBody>
    </xdr:sp>
    <xdr:clientData/>
  </xdr:oneCellAnchor>
  <xdr:oneCellAnchor>
    <xdr:from>
      <xdr:col>3</xdr:col>
      <xdr:colOff>374650</xdr:colOff>
      <xdr:row>19</xdr:row>
      <xdr:rowOff>0</xdr:rowOff>
    </xdr:from>
    <xdr:ext cx="2692400" cy="857250"/>
    <xdr:sp macro="" textlink="">
      <xdr:nvSpPr>
        <xdr:cNvPr id="5" name="ZoneTexte 4">
          <a:extLst>
            <a:ext uri="{FF2B5EF4-FFF2-40B4-BE49-F238E27FC236}">
              <a16:creationId xmlns:a16="http://schemas.microsoft.com/office/drawing/2014/main" id="{8B1D7690-CFE2-411A-80FC-7390BF2BD687}"/>
            </a:ext>
          </a:extLst>
        </xdr:cNvPr>
        <xdr:cNvSpPr txBox="1"/>
      </xdr:nvSpPr>
      <xdr:spPr>
        <a:xfrm>
          <a:off x="6508750" y="3460750"/>
          <a:ext cx="2692400" cy="857250"/>
        </a:xfrm>
        <a:prstGeom prst="rect">
          <a:avLst/>
        </a:prstGeom>
        <a:solidFill>
          <a:schemeClr val="accent6">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montant du forfait heures supplémentaires</a:t>
          </a:r>
          <a:r>
            <a:rPr lang="fr-FR" sz="1050" i="1" baseline="0">
              <a:latin typeface="Arial Narrow" panose="020B0606020202030204" pitchFamily="34" charset="0"/>
            </a:rPr>
            <a:t> </a:t>
          </a:r>
          <a:r>
            <a:rPr lang="fr-FR" sz="1050" i="1">
              <a:latin typeface="Arial Narrow" panose="020B0606020202030204" pitchFamily="34" charset="0"/>
            </a:rPr>
            <a:t>(rubrique "00B1" du bulletin de salaire).</a:t>
          </a:r>
        </a:p>
        <a:p>
          <a:endParaRPr lang="fr-FR" sz="600" i="1">
            <a:latin typeface="Arial Narrow" panose="020B0606020202030204" pitchFamily="34" charset="0"/>
          </a:endParaRPr>
        </a:p>
        <a:p>
          <a:r>
            <a:rPr lang="fr-FR" sz="1050" i="1">
              <a:latin typeface="Arial Narrow" panose="020B0606020202030204" pitchFamily="34" charset="0"/>
            </a:rPr>
            <a:t>Enter the amount of the overtime flat rate (wage type "00B1" of the salary statement).</a:t>
          </a:r>
        </a:p>
      </xdr:txBody>
    </xdr:sp>
    <xdr:clientData/>
  </xdr:oneCellAnchor>
  <xdr:twoCellAnchor>
    <xdr:from>
      <xdr:col>3</xdr:col>
      <xdr:colOff>38100</xdr:colOff>
      <xdr:row>19</xdr:row>
      <xdr:rowOff>0</xdr:rowOff>
    </xdr:from>
    <xdr:to>
      <xdr:col>3</xdr:col>
      <xdr:colOff>285750</xdr:colOff>
      <xdr:row>19</xdr:row>
      <xdr:rowOff>101600</xdr:rowOff>
    </xdr:to>
    <xdr:cxnSp macro="">
      <xdr:nvCxnSpPr>
        <xdr:cNvPr id="6" name="Connecteur droit avec flèche 5">
          <a:extLst>
            <a:ext uri="{FF2B5EF4-FFF2-40B4-BE49-F238E27FC236}">
              <a16:creationId xmlns:a16="http://schemas.microsoft.com/office/drawing/2014/main" id="{0B08F2CE-2316-4444-BAA7-DE9758E747F9}"/>
            </a:ext>
          </a:extLst>
        </xdr:cNvPr>
        <xdr:cNvCxnSpPr/>
      </xdr:nvCxnSpPr>
      <xdr:spPr>
        <a:xfrm flipH="1">
          <a:off x="4514850" y="2489200"/>
          <a:ext cx="247650" cy="120650"/>
        </a:xfrm>
        <a:prstGeom prst="straightConnector1">
          <a:avLst/>
        </a:prstGeom>
        <a:ln w="19050">
          <a:solidFill>
            <a:schemeClr val="accent6">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oneCellAnchor>
    <xdr:from>
      <xdr:col>3</xdr:col>
      <xdr:colOff>355600</xdr:colOff>
      <xdr:row>28</xdr:row>
      <xdr:rowOff>12700</xdr:rowOff>
    </xdr:from>
    <xdr:ext cx="2711450" cy="1574800"/>
    <xdr:sp macro="" textlink="">
      <xdr:nvSpPr>
        <xdr:cNvPr id="7" name="ZoneTexte 6">
          <a:extLst>
            <a:ext uri="{FF2B5EF4-FFF2-40B4-BE49-F238E27FC236}">
              <a16:creationId xmlns:a16="http://schemas.microsoft.com/office/drawing/2014/main" id="{F6B6B5CB-5977-4557-8E06-D00755663857}"/>
            </a:ext>
          </a:extLst>
        </xdr:cNvPr>
        <xdr:cNvSpPr txBox="1"/>
      </xdr:nvSpPr>
      <xdr:spPr>
        <a:xfrm>
          <a:off x="6489700" y="5022850"/>
          <a:ext cx="2711450" cy="1574800"/>
        </a:xfrm>
        <a:prstGeom prst="rect">
          <a:avLst/>
        </a:prstGeom>
        <a:solidFill>
          <a:schemeClr val="accent5">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nombre d'heures travaillées du mois (en incluant les jours de congés payés, rtt, CET, formation) et le nombre d'heures totales du mois hors jours d'arrêt maladie (ex : 38h30 / semaine =&gt; 166,83 h).</a:t>
          </a:r>
        </a:p>
        <a:p>
          <a:endParaRPr lang="fr-FR" sz="600" i="1" baseline="0">
            <a:latin typeface="Arial Narrow" panose="020B0606020202030204" pitchFamily="34" charset="0"/>
          </a:endParaRPr>
        </a:p>
        <a:p>
          <a:r>
            <a:rPr lang="fr-FR" sz="1050" i="1" baseline="0">
              <a:latin typeface="Arial Narrow" panose="020B0606020202030204" pitchFamily="34" charset="0"/>
            </a:rPr>
            <a:t>Enter the number of hours worked in the month (including paid holidays, rtt, CET, training) and the total number of hours in the month excluding sick days (38.30 hrs/week =&gt; 166.83 hrs).</a:t>
          </a:r>
        </a:p>
        <a:p>
          <a:endParaRPr lang="fr-FR" sz="1050">
            <a:latin typeface="Arial Narrow" panose="020B0606020202030204" pitchFamily="34" charset="0"/>
          </a:endParaRPr>
        </a:p>
      </xdr:txBody>
    </xdr:sp>
    <xdr:clientData/>
  </xdr:oneCellAnchor>
  <xdr:twoCellAnchor>
    <xdr:from>
      <xdr:col>3</xdr:col>
      <xdr:colOff>63500</xdr:colOff>
      <xdr:row>13</xdr:row>
      <xdr:rowOff>107950</xdr:rowOff>
    </xdr:from>
    <xdr:to>
      <xdr:col>3</xdr:col>
      <xdr:colOff>311150</xdr:colOff>
      <xdr:row>14</xdr:row>
      <xdr:rowOff>69850</xdr:rowOff>
    </xdr:to>
    <xdr:cxnSp macro="">
      <xdr:nvCxnSpPr>
        <xdr:cNvPr id="14" name="Connecteur droit avec flèche 13">
          <a:extLst>
            <a:ext uri="{FF2B5EF4-FFF2-40B4-BE49-F238E27FC236}">
              <a16:creationId xmlns:a16="http://schemas.microsoft.com/office/drawing/2014/main" id="{62C4D05D-113C-49E9-B2B9-846FF6FBF0A6}"/>
            </a:ext>
          </a:extLst>
        </xdr:cNvPr>
        <xdr:cNvCxnSpPr/>
      </xdr:nvCxnSpPr>
      <xdr:spPr>
        <a:xfrm flipH="1">
          <a:off x="4540250" y="1270000"/>
          <a:ext cx="247650" cy="120650"/>
        </a:xfrm>
        <a:prstGeom prst="straightConnector1">
          <a:avLst/>
        </a:prstGeom>
        <a:ln w="19050">
          <a:solidFill>
            <a:schemeClr val="accent6">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44450</xdr:colOff>
      <xdr:row>28</xdr:row>
      <xdr:rowOff>133350</xdr:rowOff>
    </xdr:from>
    <xdr:to>
      <xdr:col>3</xdr:col>
      <xdr:colOff>292100</xdr:colOff>
      <xdr:row>29</xdr:row>
      <xdr:rowOff>95250</xdr:rowOff>
    </xdr:to>
    <xdr:cxnSp macro="">
      <xdr:nvCxnSpPr>
        <xdr:cNvPr id="15" name="Connecteur droit avec flèche 14">
          <a:extLst>
            <a:ext uri="{FF2B5EF4-FFF2-40B4-BE49-F238E27FC236}">
              <a16:creationId xmlns:a16="http://schemas.microsoft.com/office/drawing/2014/main" id="{4BBB2C42-7027-4FE9-B69B-2C1FD3EE0B17}"/>
            </a:ext>
          </a:extLst>
        </xdr:cNvPr>
        <xdr:cNvCxnSpPr/>
      </xdr:nvCxnSpPr>
      <xdr:spPr>
        <a:xfrm flipH="1">
          <a:off x="4521200" y="3829050"/>
          <a:ext cx="247650" cy="120650"/>
        </a:xfrm>
        <a:prstGeom prst="straightConnector1">
          <a:avLst/>
        </a:prstGeom>
        <a:ln w="19050">
          <a:solidFill>
            <a:schemeClr val="accent5">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oneCellAnchor>
    <xdr:from>
      <xdr:col>3</xdr:col>
      <xdr:colOff>355600</xdr:colOff>
      <xdr:row>66</xdr:row>
      <xdr:rowOff>63500</xdr:rowOff>
    </xdr:from>
    <xdr:ext cx="2736850" cy="508000"/>
    <xdr:sp macro="" textlink="">
      <xdr:nvSpPr>
        <xdr:cNvPr id="8" name="ZoneTexte 7">
          <a:extLst>
            <a:ext uri="{FF2B5EF4-FFF2-40B4-BE49-F238E27FC236}">
              <a16:creationId xmlns:a16="http://schemas.microsoft.com/office/drawing/2014/main" id="{FC17C75D-FAEB-465D-A5FD-D7DF1C8F5610}"/>
            </a:ext>
          </a:extLst>
        </xdr:cNvPr>
        <xdr:cNvSpPr txBox="1"/>
      </xdr:nvSpPr>
      <xdr:spPr>
        <a:xfrm>
          <a:off x="6489700" y="11696700"/>
          <a:ext cx="2736850" cy="508000"/>
        </a:xfrm>
        <a:prstGeom prst="rect">
          <a:avLst/>
        </a:prstGeom>
        <a:solidFill>
          <a:srgbClr val="FFCCFF"/>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nombre de jours en télétravail</a:t>
          </a:r>
        </a:p>
        <a:p>
          <a:endParaRPr lang="fr-FR" sz="600" i="1" baseline="0">
            <a:latin typeface="Arial Narrow" panose="020B0606020202030204" pitchFamily="34" charset="0"/>
          </a:endParaRPr>
        </a:p>
        <a:p>
          <a:r>
            <a:rPr lang="fr-FR" sz="1050" i="1" baseline="0">
              <a:latin typeface="Arial Narrow" panose="020B0606020202030204" pitchFamily="34" charset="0"/>
            </a:rPr>
            <a:t>Enter the number of days teleworked</a:t>
          </a:r>
        </a:p>
        <a:p>
          <a:endParaRPr lang="fr-FR" sz="1050">
            <a:latin typeface="Arial Narrow" panose="020B0606020202030204" pitchFamily="34" charset="0"/>
          </a:endParaRPr>
        </a:p>
      </xdr:txBody>
    </xdr:sp>
    <xdr:clientData/>
  </xdr:oneCellAnchor>
  <xdr:twoCellAnchor>
    <xdr:from>
      <xdr:col>3</xdr:col>
      <xdr:colOff>44450</xdr:colOff>
      <xdr:row>66</xdr:row>
      <xdr:rowOff>133350</xdr:rowOff>
    </xdr:from>
    <xdr:to>
      <xdr:col>3</xdr:col>
      <xdr:colOff>292100</xdr:colOff>
      <xdr:row>67</xdr:row>
      <xdr:rowOff>95250</xdr:rowOff>
    </xdr:to>
    <xdr:cxnSp macro="">
      <xdr:nvCxnSpPr>
        <xdr:cNvPr id="9" name="Connecteur droit avec flèche 8">
          <a:extLst>
            <a:ext uri="{FF2B5EF4-FFF2-40B4-BE49-F238E27FC236}">
              <a16:creationId xmlns:a16="http://schemas.microsoft.com/office/drawing/2014/main" id="{D8B99034-6FCC-47FC-BC7A-4F488311897C}"/>
            </a:ext>
          </a:extLst>
        </xdr:cNvPr>
        <xdr:cNvCxnSpPr/>
      </xdr:nvCxnSpPr>
      <xdr:spPr>
        <a:xfrm flipH="1">
          <a:off x="6115050" y="9747250"/>
          <a:ext cx="247650" cy="120650"/>
        </a:xfrm>
        <a:prstGeom prst="straightConnector1">
          <a:avLst/>
        </a:prstGeom>
        <a:ln w="19050">
          <a:solidFill>
            <a:schemeClr val="accent5">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oneCellAnchor>
    <xdr:from>
      <xdr:col>3</xdr:col>
      <xdr:colOff>381000</xdr:colOff>
      <xdr:row>7</xdr:row>
      <xdr:rowOff>95250</xdr:rowOff>
    </xdr:from>
    <xdr:ext cx="2698750" cy="508000"/>
    <xdr:sp macro="" textlink="">
      <xdr:nvSpPr>
        <xdr:cNvPr id="10" name="ZoneTexte 9">
          <a:extLst>
            <a:ext uri="{FF2B5EF4-FFF2-40B4-BE49-F238E27FC236}">
              <a16:creationId xmlns:a16="http://schemas.microsoft.com/office/drawing/2014/main" id="{059F217E-3CC1-4977-B0EE-994F37A94C80}"/>
            </a:ext>
          </a:extLst>
        </xdr:cNvPr>
        <xdr:cNvSpPr txBox="1"/>
      </xdr:nvSpPr>
      <xdr:spPr>
        <a:xfrm>
          <a:off x="6515100" y="1555750"/>
          <a:ext cx="2698750" cy="508000"/>
        </a:xfrm>
        <a:prstGeom prst="rect">
          <a:avLst/>
        </a:prstGeom>
        <a:solidFill>
          <a:srgbClr val="F5A899"/>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solidFill>
                <a:schemeClr val="tx1"/>
              </a:solidFill>
              <a:latin typeface="Arial Narrow" panose="020B0606020202030204" pitchFamily="34" charset="0"/>
            </a:rPr>
            <a:t>Sélectionner le mois.</a:t>
          </a:r>
        </a:p>
        <a:p>
          <a:endParaRPr lang="fr-FR" sz="600" i="1">
            <a:solidFill>
              <a:schemeClr val="tx1"/>
            </a:solidFill>
            <a:latin typeface="Arial Narrow" panose="020B0606020202030204" pitchFamily="34" charset="0"/>
          </a:endParaRPr>
        </a:p>
        <a:p>
          <a:r>
            <a:rPr lang="fr-FR" sz="1050" i="1">
              <a:solidFill>
                <a:schemeClr val="tx1"/>
              </a:solidFill>
              <a:latin typeface="Arial Narrow" panose="020B0606020202030204" pitchFamily="34" charset="0"/>
            </a:rPr>
            <a:t>Select the month.</a:t>
          </a:r>
        </a:p>
      </xdr:txBody>
    </xdr:sp>
    <xdr:clientData/>
  </xdr:oneCellAnchor>
  <xdr:twoCellAnchor>
    <xdr:from>
      <xdr:col>3</xdr:col>
      <xdr:colOff>76200</xdr:colOff>
      <xdr:row>7</xdr:row>
      <xdr:rowOff>133350</xdr:rowOff>
    </xdr:from>
    <xdr:to>
      <xdr:col>3</xdr:col>
      <xdr:colOff>323850</xdr:colOff>
      <xdr:row>8</xdr:row>
      <xdr:rowOff>95250</xdr:rowOff>
    </xdr:to>
    <xdr:cxnSp macro="">
      <xdr:nvCxnSpPr>
        <xdr:cNvPr id="11" name="Connecteur droit avec flèche 10">
          <a:extLst>
            <a:ext uri="{FF2B5EF4-FFF2-40B4-BE49-F238E27FC236}">
              <a16:creationId xmlns:a16="http://schemas.microsoft.com/office/drawing/2014/main" id="{51D39F83-ED45-488B-8A24-2BD56D8EE980}"/>
            </a:ext>
          </a:extLst>
        </xdr:cNvPr>
        <xdr:cNvCxnSpPr/>
      </xdr:nvCxnSpPr>
      <xdr:spPr>
        <a:xfrm flipH="1">
          <a:off x="6210300" y="1593850"/>
          <a:ext cx="247650" cy="120650"/>
        </a:xfrm>
        <a:prstGeom prst="straightConnector1">
          <a:avLst/>
        </a:prstGeom>
        <a:ln w="19050">
          <a:solidFill>
            <a:srgbClr val="F5A899"/>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57150</xdr:colOff>
      <xdr:row>31</xdr:row>
      <xdr:rowOff>0</xdr:rowOff>
    </xdr:from>
    <xdr:to>
      <xdr:col>3</xdr:col>
      <xdr:colOff>304800</xdr:colOff>
      <xdr:row>31</xdr:row>
      <xdr:rowOff>120650</xdr:rowOff>
    </xdr:to>
    <xdr:cxnSp macro="">
      <xdr:nvCxnSpPr>
        <xdr:cNvPr id="12" name="Connecteur droit avec flèche 11">
          <a:extLst>
            <a:ext uri="{FF2B5EF4-FFF2-40B4-BE49-F238E27FC236}">
              <a16:creationId xmlns:a16="http://schemas.microsoft.com/office/drawing/2014/main" id="{1B6A264F-A35B-4542-850D-8478F3CAF5ED}"/>
            </a:ext>
          </a:extLst>
        </xdr:cNvPr>
        <xdr:cNvCxnSpPr/>
      </xdr:nvCxnSpPr>
      <xdr:spPr>
        <a:xfrm flipH="1">
          <a:off x="6191250" y="5486400"/>
          <a:ext cx="247650" cy="120650"/>
        </a:xfrm>
        <a:prstGeom prst="straightConnector1">
          <a:avLst/>
        </a:prstGeom>
        <a:ln w="19050">
          <a:solidFill>
            <a:schemeClr val="accent5">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oneCellAnchor>
    <xdr:from>
      <xdr:col>9</xdr:col>
      <xdr:colOff>0</xdr:colOff>
      <xdr:row>40</xdr:row>
      <xdr:rowOff>69850</xdr:rowOff>
    </xdr:from>
    <xdr:ext cx="4965700" cy="2457450"/>
    <xdr:sp macro="" textlink="">
      <xdr:nvSpPr>
        <xdr:cNvPr id="13" name="ZoneTexte 12">
          <a:extLst>
            <a:ext uri="{FF2B5EF4-FFF2-40B4-BE49-F238E27FC236}">
              <a16:creationId xmlns:a16="http://schemas.microsoft.com/office/drawing/2014/main" id="{8C4354F1-7805-4C63-8D8F-5094316EBEF8}"/>
            </a:ext>
          </a:extLst>
        </xdr:cNvPr>
        <xdr:cNvSpPr txBox="1"/>
      </xdr:nvSpPr>
      <xdr:spPr>
        <a:xfrm>
          <a:off x="9391650" y="7080250"/>
          <a:ext cx="4965700" cy="2457450"/>
        </a:xfrm>
        <a:prstGeom prst="rect">
          <a:avLst/>
        </a:prstGeom>
        <a:solidFill>
          <a:schemeClr val="accent4">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Depuis l'ordonnance du 22 avril 2020 (art. 7), le taux horaire pour le calcul de l'indemnité légale de base prend en compte la rémunération des heures supplémentaires.</a:t>
          </a:r>
        </a:p>
        <a:p>
          <a:endParaRPr lang="fr-FR" sz="1050" i="1">
            <a:latin typeface="Arial Narrow" panose="020B0606020202030204" pitchFamily="34" charset="0"/>
          </a:endParaRPr>
        </a:p>
        <a:p>
          <a:r>
            <a:rPr lang="fr-FR" sz="1050" i="1">
              <a:latin typeface="Arial Narrow" panose="020B0606020202030204" pitchFamily="34" charset="0"/>
            </a:rPr>
            <a:t>Le décret N° 2020-794 du 26 Juin 2020 relatif à l'activité partielle indique que le calcul du taux horaire de l'indemnité légale doit prendre en compte les heures supplémentaires de façon retroactive au 12 mars 2020.</a:t>
          </a:r>
        </a:p>
        <a:p>
          <a:endParaRPr lang="fr-FR" sz="1050" i="1">
            <a:latin typeface="Arial Narrow" panose="020B0606020202030204" pitchFamily="34" charset="0"/>
          </a:endParaRPr>
        </a:p>
        <a:p>
          <a:r>
            <a:rPr lang="fr-FR" sz="1050" i="1" u="sng">
              <a:latin typeface="Arial Narrow" panose="020B0606020202030204" pitchFamily="34" charset="0"/>
            </a:rPr>
            <a:t>Accord de branche sur l'activité partielle (art. 3.3.1)</a:t>
          </a:r>
        </a:p>
        <a:p>
          <a:r>
            <a:rPr lang="fr-FR" sz="1050" i="1">
              <a:latin typeface="Times New Roman" panose="02020603050405020304" pitchFamily="18" charset="0"/>
              <a:cs typeface="Times New Roman" panose="02020603050405020304" pitchFamily="18" charset="0"/>
            </a:rPr>
            <a:t>"</a:t>
          </a:r>
          <a:r>
            <a:rPr lang="fr-FR" sz="1000" i="1">
              <a:latin typeface="Times New Roman" panose="02020603050405020304" pitchFamily="18" charset="0"/>
              <a:cs typeface="Times New Roman" panose="02020603050405020304" pitchFamily="18" charset="0"/>
            </a:rPr>
            <a:t>L’assiette de l’indemnisation horaire conventionnelle complémentaire est la rémunération brute servant d’assiette au calcul de l’indemnité de congés payés, sur la base de la durée légale du travail applicable dans l’entreprise ou, lorsqu’elle est inférieure, la durée collective du travail ou la durée stipulée au contrat de travail."</a:t>
          </a:r>
        </a:p>
        <a:p>
          <a:endParaRPr lang="fr-FR" sz="1000" i="1">
            <a:latin typeface="Times New Roman" panose="02020603050405020304" pitchFamily="18" charset="0"/>
            <a:cs typeface="Times New Roman" panose="02020603050405020304" pitchFamily="18" charset="0"/>
          </a:endParaRPr>
        </a:p>
        <a:p>
          <a:r>
            <a:rPr lang="fr-FR" sz="1050" i="1" u="none">
              <a:solidFill>
                <a:schemeClr val="tx1"/>
              </a:solidFill>
              <a:latin typeface="Arial Narrow" panose="020B0606020202030204" pitchFamily="34" charset="0"/>
              <a:ea typeface="+mn-ea"/>
              <a:cs typeface="+mn-cs"/>
            </a:rPr>
            <a:t>La rémunération brute servant d’assiette au calcul de l’indemnité de congés payés intègre notamment le salaire de base et les heures supplémentaires.</a:t>
          </a:r>
        </a:p>
      </xdr:txBody>
    </xdr:sp>
    <xdr:clientData/>
  </xdr:oneCellAnchor>
  <xdr:oneCellAnchor>
    <xdr:from>
      <xdr:col>9</xdr:col>
      <xdr:colOff>0</xdr:colOff>
      <xdr:row>55</xdr:row>
      <xdr:rowOff>88900</xdr:rowOff>
    </xdr:from>
    <xdr:ext cx="4965700" cy="2228850"/>
    <xdr:sp macro="" textlink="">
      <xdr:nvSpPr>
        <xdr:cNvPr id="16" name="ZoneTexte 15">
          <a:extLst>
            <a:ext uri="{FF2B5EF4-FFF2-40B4-BE49-F238E27FC236}">
              <a16:creationId xmlns:a16="http://schemas.microsoft.com/office/drawing/2014/main" id="{EFAEFF3E-D22B-42BE-958C-6F60D7C2F0F7}"/>
            </a:ext>
          </a:extLst>
        </xdr:cNvPr>
        <xdr:cNvSpPr txBox="1"/>
      </xdr:nvSpPr>
      <xdr:spPr>
        <a:xfrm>
          <a:off x="9391650" y="9639300"/>
          <a:ext cx="4965700" cy="2228850"/>
        </a:xfrm>
        <a:prstGeom prst="rect">
          <a:avLst/>
        </a:prstGeom>
        <a:solidFill>
          <a:schemeClr val="accent4">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Since the Ordinance of 22 April 2020 (art. 7), the hourly rate for the calculation of the basic statutory compensation takes into account overtime pay.</a:t>
          </a:r>
        </a:p>
        <a:p>
          <a:endParaRPr lang="fr-FR" sz="1050" i="1">
            <a:latin typeface="Arial Narrow" panose="020B0606020202030204" pitchFamily="34" charset="0"/>
          </a:endParaRPr>
        </a:p>
        <a:p>
          <a:r>
            <a:rPr lang="fr-FR" sz="1050" i="1">
              <a:latin typeface="Arial Narrow" panose="020B0606020202030204" pitchFamily="34" charset="0"/>
            </a:rPr>
            <a:t>Decree No. 2020-794 of 26 June 2020 relating to partial activity indicates that the calculation of the hourly rate of the legal indemnity must take into account overtime retroactively to 12 March 2020.</a:t>
          </a:r>
        </a:p>
        <a:p>
          <a:endParaRPr lang="fr-FR" sz="1050" i="1">
            <a:latin typeface="Arial Narrow" panose="020B0606020202030204" pitchFamily="34" charset="0"/>
          </a:endParaRPr>
        </a:p>
        <a:p>
          <a:r>
            <a:rPr lang="fr-FR" sz="1050" i="1" u="sng">
              <a:latin typeface="Arial Narrow" panose="020B0606020202030204" pitchFamily="34" charset="0"/>
            </a:rPr>
            <a:t>Agreement on partial activity (Art. 3.3.1)</a:t>
          </a:r>
        </a:p>
        <a:p>
          <a:r>
            <a:rPr lang="fr-FR" sz="1000" i="1">
              <a:latin typeface="Times New Roman" panose="02020603050405020304" pitchFamily="18" charset="0"/>
              <a:cs typeface="Times New Roman" panose="02020603050405020304" pitchFamily="18" charset="0"/>
            </a:rPr>
            <a:t>"The basis for the additional conventional hourly compensation is the gross remuneration used as the basis for calculating the holiday pay, based on the legal working time applicable in the enterprise or, where this is lower, the collective working time or the time stipulated in the employment contract".</a:t>
          </a:r>
        </a:p>
        <a:p>
          <a:endParaRPr lang="fr-FR" sz="1000" i="1">
            <a:latin typeface="Times New Roman" panose="02020603050405020304" pitchFamily="18" charset="0"/>
            <a:cs typeface="Times New Roman" panose="02020603050405020304" pitchFamily="18" charset="0"/>
          </a:endParaRPr>
        </a:p>
        <a:p>
          <a:r>
            <a:rPr lang="fr-FR" sz="1050" i="1">
              <a:solidFill>
                <a:schemeClr val="tx1"/>
              </a:solidFill>
              <a:latin typeface="Arial Narrow" panose="020B0606020202030204" pitchFamily="34" charset="0"/>
              <a:ea typeface="+mn-ea"/>
              <a:cs typeface="+mn-cs"/>
            </a:rPr>
            <a:t>The gross remuneration used as a basis for calculating holiday pay includes, in particular, basic salary and overtime.</a:t>
          </a:r>
        </a:p>
      </xdr:txBody>
    </xdr:sp>
    <xdr:clientData/>
  </xdr:oneCellAnchor>
  <xdr:oneCellAnchor>
    <xdr:from>
      <xdr:col>9</xdr:col>
      <xdr:colOff>12700</xdr:colOff>
      <xdr:row>13</xdr:row>
      <xdr:rowOff>6350</xdr:rowOff>
    </xdr:from>
    <xdr:ext cx="4965700" cy="1771650"/>
    <xdr:sp macro="" textlink="">
      <xdr:nvSpPr>
        <xdr:cNvPr id="18" name="ZoneTexte 17">
          <a:extLst>
            <a:ext uri="{FF2B5EF4-FFF2-40B4-BE49-F238E27FC236}">
              <a16:creationId xmlns:a16="http://schemas.microsoft.com/office/drawing/2014/main" id="{10498112-3B5E-43C1-8D86-27D637D889DC}"/>
            </a:ext>
          </a:extLst>
        </xdr:cNvPr>
        <xdr:cNvSpPr txBox="1"/>
      </xdr:nvSpPr>
      <xdr:spPr>
        <a:xfrm>
          <a:off x="9404350" y="2514600"/>
          <a:ext cx="4965700" cy="1771650"/>
        </a:xfrm>
        <a:prstGeom prst="rect">
          <a:avLst/>
        </a:prstGeom>
        <a:solidFill>
          <a:schemeClr val="accent4">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u="sng">
              <a:latin typeface="Arial Narrow" panose="020B0606020202030204" pitchFamily="34" charset="0"/>
            </a:rPr>
            <a:t>Accord de branche sur l'activité partielle (art. 2.4)</a:t>
          </a:r>
        </a:p>
        <a:p>
          <a:r>
            <a:rPr lang="fr-FR" sz="1050" i="1">
              <a:latin typeface="Times New Roman" panose="02020603050405020304" pitchFamily="18" charset="0"/>
              <a:cs typeface="Times New Roman" panose="02020603050405020304" pitchFamily="18" charset="0"/>
            </a:rPr>
            <a:t>"</a:t>
          </a:r>
          <a:r>
            <a:rPr lang="fr-FR" sz="1000" i="1">
              <a:latin typeface="Times New Roman" panose="02020603050405020304" pitchFamily="18" charset="0"/>
              <a:cs typeface="Times New Roman" panose="02020603050405020304" pitchFamily="18" charset="0"/>
            </a:rPr>
            <a:t>Il n’est pas possible d’inclure dans la demande d’indemnisation de l’activité partielle les salariés dits en attente de mission, inter-contrat ou inter-chantier, sauf fermeture totale de l’entreprise.</a:t>
          </a:r>
        </a:p>
        <a:p>
          <a:endParaRPr lang="fr-FR" sz="1000" i="1">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Ainsi, lorsqu’un(e) salarié(e), dans les 12 mois qui précèdent la demande d’activité partielle a été en attente de mission, inter-contrat ou inter-chantier plus de 30 jours ouvrés ininterrompus, sa situation ne relève pas d’une difficulté économique temporaire de son entreprise mais nécessite un repositionnement mobilisant les dispositifs de formation."</a:t>
          </a:r>
        </a:p>
        <a:p>
          <a:endParaRPr lang="fr-FR" sz="1000" b="1" i="1">
            <a:solidFill>
              <a:schemeClr val="tx1"/>
            </a:solidFill>
            <a:latin typeface="Arial Narrow" panose="020B0606020202030204" pitchFamily="34" charset="0"/>
            <a:ea typeface="+mn-ea"/>
            <a:cs typeface="+mn-cs"/>
          </a:endParaRPr>
        </a:p>
        <a:p>
          <a:r>
            <a:rPr lang="fr-FR" sz="1050" b="1" i="1">
              <a:solidFill>
                <a:schemeClr val="tx1"/>
              </a:solidFill>
              <a:latin typeface="Arial Narrow" panose="020B0606020202030204" pitchFamily="34" charset="0"/>
              <a:ea typeface="+mn-ea"/>
              <a:cs typeface="+mn-cs"/>
            </a:rPr>
            <a:t>Vous êtes en intermission depuis au moins 30 jours, vous toucherez votre salaire normal.</a:t>
          </a:r>
        </a:p>
      </xdr:txBody>
    </xdr:sp>
    <xdr:clientData/>
  </xdr:oneCellAnchor>
  <xdr:oneCellAnchor>
    <xdr:from>
      <xdr:col>9</xdr:col>
      <xdr:colOff>19050</xdr:colOff>
      <xdr:row>24</xdr:row>
      <xdr:rowOff>69850</xdr:rowOff>
    </xdr:from>
    <xdr:ext cx="4965700" cy="1968500"/>
    <xdr:sp macro="" textlink="">
      <xdr:nvSpPr>
        <xdr:cNvPr id="19" name="ZoneTexte 18">
          <a:extLst>
            <a:ext uri="{FF2B5EF4-FFF2-40B4-BE49-F238E27FC236}">
              <a16:creationId xmlns:a16="http://schemas.microsoft.com/office/drawing/2014/main" id="{04A19343-0224-4A76-9D48-344207A52330}"/>
            </a:ext>
          </a:extLst>
        </xdr:cNvPr>
        <xdr:cNvSpPr txBox="1"/>
      </xdr:nvSpPr>
      <xdr:spPr>
        <a:xfrm>
          <a:off x="9410700" y="4349750"/>
          <a:ext cx="4965700" cy="1968500"/>
        </a:xfrm>
        <a:prstGeom prst="rect">
          <a:avLst/>
        </a:prstGeom>
        <a:solidFill>
          <a:schemeClr val="accent4">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u="sng">
              <a:solidFill>
                <a:schemeClr val="tx1"/>
              </a:solidFill>
              <a:latin typeface="Arial Narrow" panose="020B0606020202030204" pitchFamily="34" charset="0"/>
              <a:ea typeface="+mn-ea"/>
              <a:cs typeface="+mn-cs"/>
            </a:rPr>
            <a:t>Industry agreement on partial activity (Art. 2.4)</a:t>
          </a:r>
        </a:p>
        <a:p>
          <a:r>
            <a:rPr lang="fr-FR" sz="1050" i="1">
              <a:latin typeface="Times New Roman" panose="02020603050405020304" pitchFamily="18" charset="0"/>
              <a:cs typeface="Times New Roman" panose="02020603050405020304" pitchFamily="18" charset="0"/>
            </a:rPr>
            <a:t>"It is not possible to include in the claim for compensation for the partial activity the employees said to be awaiting an assignment, inter-contract or inter-site, except in the case of total closure of the company.</a:t>
          </a:r>
        </a:p>
        <a:p>
          <a:endParaRPr lang="fr-FR" sz="1050" i="1">
            <a:latin typeface="Times New Roman" panose="02020603050405020304" pitchFamily="18" charset="0"/>
            <a:cs typeface="Times New Roman" panose="02020603050405020304" pitchFamily="18" charset="0"/>
          </a:endParaRPr>
        </a:p>
        <a:p>
          <a:r>
            <a:rPr lang="fr-FR" sz="1050" i="1">
              <a:latin typeface="Times New Roman" panose="02020603050405020304" pitchFamily="18" charset="0"/>
              <a:cs typeface="Times New Roman" panose="02020603050405020304" pitchFamily="18" charset="0"/>
            </a:rPr>
            <a:t>Thus, when an employee, in the 12 months preceding the request for partial activity, has been waiting for an assignment, inter-contract or inter-site for more than 30 uninterrupted working days, his or her situation is not due to a temporary economic difficulty of his or her company but requires a repositioning involving training measures."</a:t>
          </a:r>
        </a:p>
        <a:p>
          <a:endParaRPr lang="fr-FR" sz="1050" i="1">
            <a:latin typeface="Arial Narrow" panose="020B0606020202030204" pitchFamily="34" charset="0"/>
          </a:endParaRPr>
        </a:p>
        <a:p>
          <a:r>
            <a:rPr lang="fr-FR" sz="1050" b="1" i="1">
              <a:latin typeface="Arial Narrow" panose="020B0606020202030204" pitchFamily="34" charset="0"/>
            </a:rPr>
            <a:t>If you have been on intermission for at least 30 days, you will receive your normal salary.</a:t>
          </a:r>
          <a:endParaRPr lang="fr-FR" sz="1050" b="1" i="1">
            <a:solidFill>
              <a:schemeClr val="tx1"/>
            </a:solidFill>
            <a:latin typeface="Arial Narrow" panose="020B0606020202030204" pitchFamily="34" charset="0"/>
            <a:ea typeface="+mn-ea"/>
            <a:cs typeface="+mn-cs"/>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F76B32-5E94-4598-A259-D623F0E71BFB}" name="Tableau2" displayName="Tableau2" ref="B2:C12" totalsRowShown="0" headerRowDxfId="2">
  <autoFilter ref="B2:C12" xr:uid="{F08A81E9-CC90-414C-B474-4F0AC20D0FB3}"/>
  <tableColumns count="2">
    <tableColumn id="1" xr3:uid="{6DEE48A7-5A72-45D6-9B38-2713EAE03D19}" name="Mois" dataDxfId="1"/>
    <tableColumn id="2" xr3:uid="{11768AFE-D798-4129-AC02-F923DBA934C0}" name="Taux CHP"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oastek.fr/wp-content/uploads/2020/03/20131016_Accord_Branche_Activite_Partielle.pdf"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0DFC-540D-4AA4-AF17-46FD7E6E95BC}">
  <dimension ref="B2:J81"/>
  <sheetViews>
    <sheetView tabSelected="1" workbookViewId="0">
      <selection activeCell="B2" sqref="B2:H5"/>
    </sheetView>
  </sheetViews>
  <sheetFormatPr baseColWidth="10" defaultRowHeight="12.5" x14ac:dyDescent="0.25"/>
  <cols>
    <col min="1" max="1" width="2.6328125" style="1" customWidth="1"/>
    <col min="2" max="2" width="69.54296875" style="1" bestFit="1" customWidth="1"/>
    <col min="3" max="3" width="15.6328125" style="1" customWidth="1"/>
    <col min="4" max="6" width="10.90625" style="1"/>
    <col min="7" max="8" width="5.6328125" style="1" customWidth="1"/>
    <col min="9" max="9" width="2.6328125" style="1" customWidth="1"/>
    <col min="10" max="10" width="70.6328125" style="1" customWidth="1"/>
    <col min="11" max="11" width="11.36328125" style="1" bestFit="1" customWidth="1"/>
    <col min="12" max="13" width="10.90625" style="1"/>
    <col min="14" max="14" width="16.54296875" style="1" bestFit="1" customWidth="1"/>
    <col min="15" max="16384" width="10.90625" style="1"/>
  </cols>
  <sheetData>
    <row r="2" spans="2:10" ht="17.5" customHeight="1" x14ac:dyDescent="0.25">
      <c r="B2" s="136" t="s">
        <v>68</v>
      </c>
      <c r="C2" s="136"/>
      <c r="D2" s="136"/>
      <c r="E2" s="136"/>
      <c r="F2" s="136"/>
      <c r="G2" s="136"/>
      <c r="H2" s="136"/>
    </row>
    <row r="3" spans="2:10" ht="17.5" customHeight="1" x14ac:dyDescent="0.25">
      <c r="B3" s="136"/>
      <c r="C3" s="136"/>
      <c r="D3" s="136"/>
      <c r="E3" s="136"/>
      <c r="F3" s="136"/>
      <c r="G3" s="136"/>
      <c r="H3" s="136"/>
    </row>
    <row r="4" spans="2:10" ht="17.5" customHeight="1" x14ac:dyDescent="0.25">
      <c r="B4" s="136"/>
      <c r="C4" s="136"/>
      <c r="D4" s="136"/>
      <c r="E4" s="136"/>
      <c r="F4" s="136"/>
      <c r="G4" s="136"/>
      <c r="H4" s="136"/>
    </row>
    <row r="5" spans="2:10" ht="17.5" customHeight="1" x14ac:dyDescent="0.25">
      <c r="B5" s="136"/>
      <c r="C5" s="136"/>
      <c r="D5" s="136"/>
      <c r="E5" s="136"/>
      <c r="F5" s="136"/>
      <c r="G5" s="136"/>
      <c r="H5" s="136"/>
    </row>
    <row r="7" spans="2:10" ht="20" customHeight="1" x14ac:dyDescent="0.25">
      <c r="B7" s="123" t="s">
        <v>59</v>
      </c>
      <c r="C7" s="124"/>
      <c r="D7" s="124"/>
      <c r="J7" s="92"/>
    </row>
    <row r="8" spans="2:10" x14ac:dyDescent="0.25">
      <c r="B8" s="19"/>
    </row>
    <row r="9" spans="2:10" x14ac:dyDescent="0.25">
      <c r="B9" s="93" t="s">
        <v>59</v>
      </c>
      <c r="C9" s="101" t="s">
        <v>60</v>
      </c>
    </row>
    <row r="10" spans="2:10" x14ac:dyDescent="0.25">
      <c r="B10" s="19"/>
    </row>
    <row r="11" spans="2:10" x14ac:dyDescent="0.25">
      <c r="B11" s="96"/>
      <c r="C11" s="97"/>
      <c r="D11" s="95"/>
    </row>
    <row r="13" spans="2:10" ht="20" customHeight="1" x14ac:dyDescent="0.25">
      <c r="B13" s="114" t="s">
        <v>45</v>
      </c>
      <c r="C13" s="115"/>
      <c r="D13" s="115"/>
      <c r="J13" s="92" t="s">
        <v>51</v>
      </c>
    </row>
    <row r="14" spans="2:10" x14ac:dyDescent="0.25">
      <c r="B14" s="61"/>
      <c r="C14" s="2"/>
      <c r="D14" s="2"/>
      <c r="E14" s="6"/>
    </row>
    <row r="15" spans="2:10" ht="12.5" customHeight="1" x14ac:dyDescent="0.25">
      <c r="B15" s="62" t="s">
        <v>22</v>
      </c>
      <c r="C15" s="59">
        <v>0</v>
      </c>
      <c r="D15" s="2"/>
      <c r="E15" s="6"/>
      <c r="J15" s="135"/>
    </row>
    <row r="16" spans="2:10" ht="12.5" customHeight="1" x14ac:dyDescent="0.25">
      <c r="B16" s="61"/>
      <c r="C16" s="2"/>
      <c r="D16" s="2"/>
      <c r="E16" s="6"/>
      <c r="J16" s="135"/>
    </row>
    <row r="17" spans="2:10" x14ac:dyDescent="0.25">
      <c r="B17" s="61"/>
      <c r="C17" s="2"/>
      <c r="D17" s="2"/>
      <c r="E17" s="6"/>
      <c r="J17" s="135"/>
    </row>
    <row r="18" spans="2:10" x14ac:dyDescent="0.25">
      <c r="B18" s="61"/>
      <c r="C18" s="2"/>
      <c r="D18" s="2"/>
      <c r="J18" s="135"/>
    </row>
    <row r="19" spans="2:10" x14ac:dyDescent="0.25">
      <c r="B19" s="61"/>
      <c r="C19" s="2"/>
      <c r="D19" s="2"/>
      <c r="J19" s="135"/>
    </row>
    <row r="20" spans="2:10" ht="14.5" customHeight="1" x14ac:dyDescent="0.25">
      <c r="B20" s="62" t="s">
        <v>22</v>
      </c>
      <c r="C20" s="59">
        <v>0</v>
      </c>
      <c r="D20" s="2"/>
      <c r="J20" s="135"/>
    </row>
    <row r="21" spans="2:10" x14ac:dyDescent="0.25">
      <c r="B21" s="61"/>
      <c r="C21" s="2"/>
      <c r="D21" s="2"/>
      <c r="J21" s="135"/>
    </row>
    <row r="22" spans="2:10" x14ac:dyDescent="0.25">
      <c r="B22" s="61"/>
      <c r="C22" s="2"/>
      <c r="D22" s="2"/>
      <c r="J22" s="135"/>
    </row>
    <row r="23" spans="2:10" x14ac:dyDescent="0.25">
      <c r="B23" s="61"/>
      <c r="C23" s="2"/>
      <c r="D23" s="2"/>
      <c r="J23" s="135"/>
    </row>
    <row r="24" spans="2:10" x14ac:dyDescent="0.25">
      <c r="B24" s="63"/>
      <c r="C24" s="2"/>
      <c r="D24" s="2"/>
      <c r="J24" s="135"/>
    </row>
    <row r="25" spans="2:10" x14ac:dyDescent="0.25">
      <c r="B25" s="64" t="s">
        <v>13</v>
      </c>
      <c r="C25" s="60">
        <f>SalaireMensuelNet</f>
        <v>0</v>
      </c>
      <c r="D25" s="2"/>
      <c r="J25" s="135"/>
    </row>
    <row r="28" spans="2:10" ht="20" customHeight="1" x14ac:dyDescent="0.25">
      <c r="B28" s="116" t="s">
        <v>12</v>
      </c>
      <c r="C28" s="117"/>
      <c r="D28" s="117"/>
      <c r="J28" s="135"/>
    </row>
    <row r="29" spans="2:10" ht="12.5" customHeight="1" x14ac:dyDescent="0.25">
      <c r="B29" s="57"/>
      <c r="C29" s="2"/>
      <c r="D29" s="2"/>
      <c r="J29" s="135"/>
    </row>
    <row r="30" spans="2:10" x14ac:dyDescent="0.25">
      <c r="B30" s="58" t="s">
        <v>53</v>
      </c>
      <c r="C30" s="65">
        <v>0</v>
      </c>
      <c r="D30" s="2"/>
      <c r="J30" s="135"/>
    </row>
    <row r="31" spans="2:10" x14ac:dyDescent="0.25">
      <c r="B31" s="58"/>
      <c r="C31" s="2"/>
      <c r="D31" s="2"/>
      <c r="J31" s="135"/>
    </row>
    <row r="32" spans="2:10" x14ac:dyDescent="0.25">
      <c r="B32" s="58" t="s">
        <v>54</v>
      </c>
      <c r="C32" s="65">
        <v>166.83</v>
      </c>
      <c r="D32" s="2"/>
      <c r="J32" s="135"/>
    </row>
    <row r="33" spans="2:10" x14ac:dyDescent="0.25">
      <c r="B33" s="57"/>
      <c r="C33" s="2"/>
      <c r="D33" s="2"/>
      <c r="J33" s="135"/>
    </row>
    <row r="34" spans="2:10" x14ac:dyDescent="0.25">
      <c r="B34" s="57"/>
      <c r="C34" s="2"/>
      <c r="D34" s="2"/>
      <c r="J34" s="135"/>
    </row>
    <row r="35" spans="2:10" x14ac:dyDescent="0.25">
      <c r="B35" s="57"/>
      <c r="C35" s="2"/>
      <c r="D35" s="2"/>
      <c r="J35" s="135"/>
    </row>
    <row r="36" spans="2:10" x14ac:dyDescent="0.25">
      <c r="B36" s="66" t="s">
        <v>14</v>
      </c>
      <c r="C36" s="67">
        <f>(NombreJoursOuvresDuMois-NombreJoursActivite)/NombreJoursOuvresDuMois</f>
        <v>1</v>
      </c>
      <c r="D36" s="2"/>
      <c r="J36" s="135"/>
    </row>
    <row r="37" spans="2:10" x14ac:dyDescent="0.25">
      <c r="J37" s="135"/>
    </row>
    <row r="38" spans="2:10" x14ac:dyDescent="0.25">
      <c r="J38" s="135"/>
    </row>
    <row r="39" spans="2:10" ht="20" customHeight="1" x14ac:dyDescent="0.25">
      <c r="B39" s="118" t="s">
        <v>46</v>
      </c>
      <c r="C39" s="119"/>
      <c r="D39" s="119"/>
    </row>
    <row r="40" spans="2:10" ht="12.5" customHeight="1" x14ac:dyDescent="0.25">
      <c r="B40" s="70"/>
      <c r="C40" s="2"/>
      <c r="D40" s="2"/>
      <c r="J40" s="92" t="s">
        <v>52</v>
      </c>
    </row>
    <row r="41" spans="2:10" x14ac:dyDescent="0.25">
      <c r="B41" s="110" t="s">
        <v>9</v>
      </c>
      <c r="C41" s="111"/>
      <c r="D41" s="2"/>
    </row>
    <row r="42" spans="2:10" ht="12.5" customHeight="1" x14ac:dyDescent="0.25">
      <c r="B42" s="71" t="s">
        <v>16</v>
      </c>
      <c r="C42" s="11">
        <f>IF(TauxChomage=0,SalaireDeBaseMensuelBrut+SalaireForfaitHS,NombreJoursActivite*SalaireDeBaseHoraireBrut)</f>
        <v>0</v>
      </c>
      <c r="D42" s="2"/>
      <c r="J42" s="103"/>
    </row>
    <row r="43" spans="2:10" ht="12.5" customHeight="1" x14ac:dyDescent="0.25">
      <c r="B43" s="71" t="s">
        <v>15</v>
      </c>
      <c r="C43" s="11">
        <f>C42*TauxChargesSociales</f>
        <v>0</v>
      </c>
      <c r="D43" s="2"/>
      <c r="J43" s="103"/>
    </row>
    <row r="44" spans="2:10" x14ac:dyDescent="0.25">
      <c r="B44" s="72" t="s">
        <v>19</v>
      </c>
      <c r="C44" s="10">
        <f>C42-C43</f>
        <v>0</v>
      </c>
      <c r="D44" s="2"/>
      <c r="J44" s="103"/>
    </row>
    <row r="45" spans="2:10" x14ac:dyDescent="0.25">
      <c r="B45" s="71"/>
      <c r="C45" s="7"/>
      <c r="D45" s="2"/>
      <c r="J45" s="103"/>
    </row>
    <row r="46" spans="2:10" ht="12.5" customHeight="1" x14ac:dyDescent="0.25">
      <c r="B46" s="108" t="s">
        <v>10</v>
      </c>
      <c r="C46" s="109"/>
      <c r="D46" s="2"/>
      <c r="J46" s="103"/>
    </row>
    <row r="47" spans="2:10" x14ac:dyDescent="0.25">
      <c r="B47" s="71" t="s">
        <v>17</v>
      </c>
      <c r="C47" s="9">
        <f>IF(SalaireDeBaseMensuelBrut=0,0,IF(TauxChomage=0,0,IF(TauxChomage=1,NombreHeuresTotalMois*'Détail Indemnisation - Detail'!D30,(NombreHeuresTotalMois-NombreJoursActivite)*'Détail Indemnisation - Detail'!D30)))</f>
        <v>0</v>
      </c>
      <c r="D47" s="2"/>
      <c r="J47" s="103"/>
    </row>
    <row r="48" spans="2:10" ht="12.5" customHeight="1" x14ac:dyDescent="0.25">
      <c r="B48" s="71" t="s">
        <v>18</v>
      </c>
      <c r="C48" s="9">
        <f>IF(SalaireDeBaseMensuelBrut=0,0,IF(TauxChomage=0,0,IF(TauxChomage=1,IF((NombreHeuresMensuelle*'Détail Indemnisation - Detail'!D43)&lt;50,50,NombreHeuresMensuelle*'Détail Indemnisation - Detail'!D43),IF((NombreHeuresMensuelle*TauxChomage*'Détail Indemnisation - Detail'!D43)&lt;(50*TauxChomage),50*TauxChomage,NombreHeuresMensuelle*TauxChomage*'Détail Indemnisation - Detail'!D43))))</f>
        <v>0</v>
      </c>
      <c r="D48" s="2"/>
      <c r="J48" s="103"/>
    </row>
    <row r="49" spans="2:10" x14ac:dyDescent="0.25">
      <c r="B49" s="71" t="s">
        <v>6</v>
      </c>
      <c r="C49" s="9">
        <f>IF(SalaireDeBaseMensuelBrut=0,0,IF(TauxChomage=0,0,IF(TauxChomage=1,NombreHeuresMensuelle*'Détail Indemnisation - Detail'!D52,NombreHeuresMensuelle*(1-TauxChomage)*'Détail Indemnisation - Detail'!D52)))</f>
        <v>0</v>
      </c>
      <c r="D49" s="2"/>
      <c r="J49" s="103"/>
    </row>
    <row r="50" spans="2:10" ht="25" x14ac:dyDescent="0.25">
      <c r="B50" s="79" t="s">
        <v>49</v>
      </c>
      <c r="C50" s="76">
        <f>IF(TauxChomage=0,0,IF((MontantSalaire+C47+C48+C49)&gt;C25,-((MontantSalaire+C47+C48+C49)-C25),0))</f>
        <v>0</v>
      </c>
      <c r="D50" s="2"/>
      <c r="J50" s="103"/>
    </row>
    <row r="51" spans="2:10" ht="12.5" customHeight="1" x14ac:dyDescent="0.25">
      <c r="B51" s="73" t="s">
        <v>5</v>
      </c>
      <c r="C51" s="8">
        <f>SUM(C47:C50)</f>
        <v>0</v>
      </c>
      <c r="D51" s="2"/>
      <c r="J51" s="103"/>
    </row>
    <row r="52" spans="2:10" x14ac:dyDescent="0.25">
      <c r="B52" s="70"/>
      <c r="C52" s="2"/>
      <c r="D52" s="2"/>
      <c r="J52" s="103"/>
    </row>
    <row r="53" spans="2:10" x14ac:dyDescent="0.25">
      <c r="B53" s="112" t="s">
        <v>11</v>
      </c>
      <c r="C53" s="113"/>
      <c r="D53" s="2"/>
      <c r="J53" s="100"/>
    </row>
    <row r="54" spans="2:10" x14ac:dyDescent="0.25">
      <c r="B54" s="74" t="s">
        <v>8</v>
      </c>
      <c r="C54" s="12">
        <f>MontantSalaire</f>
        <v>0</v>
      </c>
      <c r="D54" s="2"/>
    </row>
    <row r="55" spans="2:10" x14ac:dyDescent="0.25">
      <c r="B55" s="74" t="s">
        <v>20</v>
      </c>
      <c r="C55" s="12">
        <f>MontantIndemnite</f>
        <v>0</v>
      </c>
      <c r="D55" s="2"/>
    </row>
    <row r="56" spans="2:10" x14ac:dyDescent="0.25">
      <c r="B56" s="75" t="s">
        <v>5</v>
      </c>
      <c r="C56" s="13">
        <f>MontantSalaire+MontantIndemnite</f>
        <v>0</v>
      </c>
      <c r="D56" s="2"/>
    </row>
    <row r="57" spans="2:10" x14ac:dyDescent="0.25">
      <c r="B57" s="2"/>
      <c r="C57" s="2"/>
      <c r="D57" s="2"/>
    </row>
    <row r="58" spans="2:10" ht="13" thickBot="1" x14ac:dyDescent="0.3">
      <c r="B58" s="2"/>
      <c r="C58" s="2"/>
      <c r="D58" s="2"/>
    </row>
    <row r="59" spans="2:10" ht="20" customHeight="1" thickTop="1" x14ac:dyDescent="0.25">
      <c r="B59" s="120" t="s">
        <v>48</v>
      </c>
      <c r="C59" s="121"/>
      <c r="D59" s="122"/>
    </row>
    <row r="60" spans="2:10" ht="12.5" customHeight="1" x14ac:dyDescent="0.25">
      <c r="B60" s="81"/>
      <c r="C60" s="82"/>
      <c r="D60" s="83"/>
    </row>
    <row r="61" spans="2:10" ht="17.5" x14ac:dyDescent="0.25">
      <c r="B61" s="84" t="s">
        <v>22</v>
      </c>
      <c r="C61" s="68">
        <f>SommesPercues-SalaireMensuelNet</f>
        <v>0</v>
      </c>
      <c r="D61" s="85"/>
    </row>
    <row r="62" spans="2:10" ht="17.5" x14ac:dyDescent="0.25">
      <c r="B62" s="84" t="s">
        <v>21</v>
      </c>
      <c r="C62" s="69">
        <f>IF(SalaireDeBaseMensuelBrut=0,0,C61/'Détail Indemnisation - Detail'!D19)</f>
        <v>0</v>
      </c>
      <c r="D62" s="85"/>
    </row>
    <row r="63" spans="2:10" ht="13" thickBot="1" x14ac:dyDescent="0.3">
      <c r="B63" s="86"/>
      <c r="C63" s="87"/>
      <c r="D63" s="88"/>
    </row>
    <row r="64" spans="2:10" ht="13" thickTop="1" x14ac:dyDescent="0.25"/>
    <row r="66" spans="2:10" ht="20" customHeight="1" x14ac:dyDescent="0.25">
      <c r="B66" s="106" t="s">
        <v>23</v>
      </c>
      <c r="C66" s="107"/>
      <c r="D66" s="107"/>
    </row>
    <row r="67" spans="2:10" x14ac:dyDescent="0.25">
      <c r="B67" s="77"/>
      <c r="C67" s="2"/>
      <c r="D67" s="2"/>
    </row>
    <row r="68" spans="2:10" x14ac:dyDescent="0.25">
      <c r="B68" s="78" t="s">
        <v>24</v>
      </c>
      <c r="C68" s="80"/>
      <c r="D68" s="2"/>
    </row>
    <row r="69" spans="2:10" x14ac:dyDescent="0.25">
      <c r="B69" s="78"/>
      <c r="C69" s="89"/>
      <c r="D69" s="2"/>
    </row>
    <row r="70" spans="2:10" x14ac:dyDescent="0.25">
      <c r="B70" s="90" t="s">
        <v>50</v>
      </c>
      <c r="C70" s="91">
        <f>NombreJoursTeletravail*2.5</f>
        <v>0</v>
      </c>
      <c r="D70" s="2"/>
    </row>
    <row r="74" spans="2:10" x14ac:dyDescent="0.25">
      <c r="J74" s="104"/>
    </row>
    <row r="75" spans="2:10" x14ac:dyDescent="0.25">
      <c r="B75" s="2"/>
      <c r="J75" s="105"/>
    </row>
    <row r="76" spans="2:10" x14ac:dyDescent="0.25">
      <c r="J76" s="105"/>
    </row>
    <row r="77" spans="2:10" x14ac:dyDescent="0.25">
      <c r="B77" s="2"/>
      <c r="C77" s="2"/>
      <c r="J77" s="105"/>
    </row>
    <row r="78" spans="2:10" x14ac:dyDescent="0.25">
      <c r="J78" s="105"/>
    </row>
    <row r="79" spans="2:10" x14ac:dyDescent="0.25">
      <c r="J79" s="105"/>
    </row>
    <row r="80" spans="2:10" x14ac:dyDescent="0.25">
      <c r="J80" s="105"/>
    </row>
    <row r="81" spans="10:10" x14ac:dyDescent="0.25">
      <c r="J81" s="105"/>
    </row>
  </sheetData>
  <sheetProtection algorithmName="SHA-512" hashValue="J096KvhwK1gV7v0psmsP+ZYk707rKaCTI164Hyh2l0ty4ZnbixEQ6shXvcyaac1SlEGK7kvwHwpHlMudu6yflQ==" saltValue="zh/xChBkcD7EX/lPADmG2Q==" spinCount="100000" sheet="1" objects="1" scenarios="1"/>
  <protectedRanges>
    <protectedRange sqref="C15 C20 C30 C68 C32" name="Valeurs"/>
  </protectedRanges>
  <mergeCells count="10">
    <mergeCell ref="B7:D7"/>
    <mergeCell ref="B2:H5"/>
    <mergeCell ref="B13:D13"/>
    <mergeCell ref="B28:D28"/>
    <mergeCell ref="B39:D39"/>
    <mergeCell ref="B59:D59"/>
    <mergeCell ref="B66:D66"/>
    <mergeCell ref="B46:C46"/>
    <mergeCell ref="B41:C41"/>
    <mergeCell ref="B53:C53"/>
  </mergeCells>
  <dataValidations disablePrompts="1" count="1">
    <dataValidation type="list" allowBlank="1" showInputMessage="1" showErrorMessage="1" sqref="C9" xr:uid="{4CC82DF3-1F11-4DE9-88B3-5A8655A48D8B}">
      <formula1>ListeMois</formula1>
    </dataValidation>
  </dataValidation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922D-BB3C-438F-ACE2-2A4441DEFE56}">
  <dimension ref="B2:H52"/>
  <sheetViews>
    <sheetView workbookViewId="0"/>
  </sheetViews>
  <sheetFormatPr baseColWidth="10" defaultRowHeight="14.5" x14ac:dyDescent="0.35"/>
  <cols>
    <col min="1" max="1" width="7.6328125" customWidth="1"/>
    <col min="2" max="2" width="55.6328125" customWidth="1"/>
    <col min="3" max="4" width="20.6328125" customWidth="1"/>
    <col min="5" max="6" width="5.6328125" customWidth="1"/>
    <col min="7" max="7" width="86.81640625" bestFit="1" customWidth="1"/>
    <col min="8" max="8" width="15.6328125" customWidth="1"/>
  </cols>
  <sheetData>
    <row r="2" spans="2:8" ht="14.5" customHeight="1" x14ac:dyDescent="0.35">
      <c r="B2" s="125" t="s">
        <v>25</v>
      </c>
      <c r="C2" s="125"/>
      <c r="D2" s="125"/>
      <c r="E2" s="125"/>
    </row>
    <row r="3" spans="2:8" ht="14.5" customHeight="1" x14ac:dyDescent="0.35">
      <c r="B3" s="125"/>
      <c r="C3" s="125"/>
      <c r="D3" s="125"/>
      <c r="E3" s="125"/>
    </row>
    <row r="4" spans="2:8" x14ac:dyDescent="0.35">
      <c r="B4" s="1"/>
      <c r="C4" s="1"/>
      <c r="D4" s="1"/>
    </row>
    <row r="5" spans="2:8" x14ac:dyDescent="0.35">
      <c r="B5" s="1"/>
      <c r="C5" s="1"/>
      <c r="D5" s="1"/>
    </row>
    <row r="6" spans="2:8" ht="50" customHeight="1" x14ac:dyDescent="0.35">
      <c r="B6" s="128" t="s">
        <v>35</v>
      </c>
      <c r="C6" s="129"/>
      <c r="D6" s="129"/>
      <c r="E6" s="17"/>
    </row>
    <row r="7" spans="2:8" x14ac:dyDescent="0.35">
      <c r="B7" s="19"/>
      <c r="C7" s="20"/>
      <c r="D7" s="20"/>
    </row>
    <row r="8" spans="2:8" x14ac:dyDescent="0.35">
      <c r="B8" s="21" t="s">
        <v>55</v>
      </c>
      <c r="C8" s="22" t="s">
        <v>27</v>
      </c>
      <c r="D8" s="22" t="s">
        <v>22</v>
      </c>
      <c r="G8" s="1" t="s">
        <v>37</v>
      </c>
      <c r="H8" s="14">
        <v>3428</v>
      </c>
    </row>
    <row r="9" spans="2:8" x14ac:dyDescent="0.35">
      <c r="B9" s="23" t="s">
        <v>29</v>
      </c>
      <c r="C9" s="24">
        <v>151.66999999999999</v>
      </c>
      <c r="D9" s="25">
        <f>SalaireDeBaseMensuelBrut</f>
        <v>0</v>
      </c>
      <c r="G9" s="1"/>
      <c r="H9" s="3"/>
    </row>
    <row r="10" spans="2:8" x14ac:dyDescent="0.35">
      <c r="B10" s="26" t="s">
        <v>28</v>
      </c>
      <c r="C10" s="27"/>
      <c r="D10" s="28">
        <f>SalaireDeBaseMensuelBrut/NombreHeuresMensuelle</f>
        <v>0</v>
      </c>
      <c r="G10" s="1" t="s">
        <v>38</v>
      </c>
      <c r="H10" s="4">
        <v>1539.42</v>
      </c>
    </row>
    <row r="11" spans="2:8" x14ac:dyDescent="0.35">
      <c r="B11" s="29" t="s">
        <v>30</v>
      </c>
      <c r="C11" s="30"/>
      <c r="D11" s="31">
        <f>D10*7</f>
        <v>0</v>
      </c>
      <c r="G11" s="1"/>
      <c r="H11" s="1"/>
    </row>
    <row r="12" spans="2:8" x14ac:dyDescent="0.35">
      <c r="B12" s="21" t="s">
        <v>31</v>
      </c>
      <c r="C12" s="32">
        <f>IF(ISBLANK(NombreJoursOuvresDuMois),0,IF((NombreJoursOuvresDuMois-NombreHeuresMensuelle)&gt;0,NombreJoursOuvresDuMois-NombreHeuresMensuelle,0))</f>
        <v>15.160000000000025</v>
      </c>
      <c r="D12" s="33">
        <f>SalaireForfaitHS</f>
        <v>0</v>
      </c>
      <c r="G12" s="1" t="s">
        <v>47</v>
      </c>
      <c r="H12" s="4">
        <v>8.0299999999999994</v>
      </c>
    </row>
    <row r="13" spans="2:8" x14ac:dyDescent="0.35">
      <c r="B13" s="21"/>
      <c r="C13" s="32"/>
      <c r="D13" s="33"/>
    </row>
    <row r="14" spans="2:8" x14ac:dyDescent="0.35">
      <c r="B14" s="21" t="s">
        <v>56</v>
      </c>
      <c r="C14" s="32">
        <f>NombreJoursOuvresDuMois</f>
        <v>166.83</v>
      </c>
      <c r="D14" s="33">
        <f>SalaireDeBaseMensuelBrut+SalaireForfaitHS</f>
        <v>0</v>
      </c>
      <c r="G14" s="1" t="s">
        <v>39</v>
      </c>
      <c r="H14" s="5">
        <v>0.22</v>
      </c>
    </row>
    <row r="15" spans="2:8" x14ac:dyDescent="0.35">
      <c r="B15" s="26" t="s">
        <v>28</v>
      </c>
      <c r="C15" s="32"/>
      <c r="D15" s="28">
        <f>D14/C14</f>
        <v>0</v>
      </c>
    </row>
    <row r="16" spans="2:8" x14ac:dyDescent="0.35">
      <c r="B16" s="21"/>
      <c r="C16" s="32"/>
      <c r="D16" s="33"/>
      <c r="G16" s="1" t="s">
        <v>71</v>
      </c>
      <c r="H16" s="134">
        <v>6.2E-2</v>
      </c>
    </row>
    <row r="17" spans="2:8" x14ac:dyDescent="0.35">
      <c r="B17" s="21" t="s">
        <v>32</v>
      </c>
      <c r="C17" s="34">
        <f>TauxChargesSociales</f>
        <v>0.22</v>
      </c>
      <c r="D17" s="35">
        <f>(SalaireDeBaseMensuelBrut+SalaireForfaitHS)*'Détail Indemnisation - Detail'!H14</f>
        <v>0</v>
      </c>
      <c r="G17" s="1"/>
      <c r="H17" s="1"/>
    </row>
    <row r="18" spans="2:8" x14ac:dyDescent="0.35">
      <c r="B18" s="21"/>
      <c r="C18" s="34"/>
      <c r="D18" s="35"/>
      <c r="G18" s="1" t="s">
        <v>72</v>
      </c>
      <c r="H18" s="134">
        <v>5.0000000000000001E-3</v>
      </c>
    </row>
    <row r="19" spans="2:8" x14ac:dyDescent="0.35">
      <c r="B19" s="132" t="s">
        <v>13</v>
      </c>
      <c r="C19" s="133"/>
      <c r="D19" s="36">
        <f>(SalaireDeBaseMensuelBrut+SalaireForfaitHS)-MontantChargesSociales</f>
        <v>0</v>
      </c>
    </row>
    <row r="20" spans="2:8" x14ac:dyDescent="0.35">
      <c r="B20" s="1"/>
      <c r="C20" s="1"/>
      <c r="D20" s="1"/>
      <c r="G20" s="15" t="s">
        <v>26</v>
      </c>
    </row>
    <row r="21" spans="2:8" x14ac:dyDescent="0.35">
      <c r="B21" s="1"/>
      <c r="C21" s="1"/>
      <c r="D21" s="1"/>
      <c r="E21" s="18"/>
      <c r="G21" s="16" t="s">
        <v>0</v>
      </c>
    </row>
    <row r="22" spans="2:8" ht="50" customHeight="1" x14ac:dyDescent="0.35">
      <c r="B22" s="130" t="s">
        <v>34</v>
      </c>
      <c r="C22" s="131"/>
      <c r="D22" s="131"/>
    </row>
    <row r="23" spans="2:8" x14ac:dyDescent="0.35">
      <c r="B23" s="47"/>
      <c r="C23" s="2"/>
      <c r="D23" s="2"/>
    </row>
    <row r="24" spans="2:8" x14ac:dyDescent="0.35">
      <c r="B24" s="48" t="s">
        <v>1</v>
      </c>
      <c r="C24" s="37">
        <f>IF('Simulateur - Simulator'!C9="","",VLOOKUP('Simulateur - Simulator'!C9,Données!B3:C12,2,0))</f>
        <v>0.7</v>
      </c>
      <c r="D24" s="38">
        <f>IF(SalaireDeBaseMensuelBrut=0,0,IF(SalaireHoraire22Avril*TauxIndemniteLegale_ChomagePartiel&lt;IndemniteLegaleMinimaleBrute,IndemniteLegaleMinimaleBrute,SalaireHoraire22Avril*TauxIndemniteLegale_ChomagePartiel))</f>
        <v>0</v>
      </c>
      <c r="G24" s="94"/>
    </row>
    <row r="25" spans="2:8" ht="25" x14ac:dyDescent="0.35">
      <c r="B25" s="51" t="s">
        <v>4</v>
      </c>
      <c r="C25" s="39">
        <v>0.98250000000000004</v>
      </c>
      <c r="D25" s="40">
        <f>IndemniteLegaleHoraireBrut*C25</f>
        <v>0</v>
      </c>
    </row>
    <row r="26" spans="2:8" x14ac:dyDescent="0.35">
      <c r="B26" s="48" t="s">
        <v>7</v>
      </c>
      <c r="C26" s="39"/>
      <c r="D26" s="40"/>
    </row>
    <row r="27" spans="2:8" x14ac:dyDescent="0.35">
      <c r="B27" s="56" t="s">
        <v>2</v>
      </c>
      <c r="C27" s="41">
        <f>TauxCSG</f>
        <v>6.2E-2</v>
      </c>
      <c r="D27" s="38">
        <f>indemniteLegameHoraireBrut_Contributions*TauxCSG</f>
        <v>0</v>
      </c>
    </row>
    <row r="28" spans="2:8" x14ac:dyDescent="0.35">
      <c r="B28" s="56" t="s">
        <v>3</v>
      </c>
      <c r="C28" s="41">
        <v>5.0000000000000001E-3</v>
      </c>
      <c r="D28" s="38">
        <f>indemniteLegameHoraireBrut_Contributions*TauxCRDS</f>
        <v>0</v>
      </c>
    </row>
    <row r="29" spans="2:8" x14ac:dyDescent="0.35">
      <c r="B29" s="52"/>
      <c r="C29" s="2"/>
      <c r="D29" s="42"/>
    </row>
    <row r="30" spans="2:8" x14ac:dyDescent="0.35">
      <c r="B30" s="126" t="s">
        <v>44</v>
      </c>
      <c r="C30" s="127"/>
      <c r="D30" s="10">
        <f>IndemniteLegaleHoraireBrut-(Contributions_CSG+Contributions_CRDS)</f>
        <v>0</v>
      </c>
    </row>
    <row r="31" spans="2:8" x14ac:dyDescent="0.35">
      <c r="B31" s="1"/>
      <c r="C31" s="1"/>
      <c r="D31" s="1"/>
    </row>
    <row r="32" spans="2:8" x14ac:dyDescent="0.35">
      <c r="B32" s="1"/>
      <c r="C32" s="1"/>
      <c r="D32" s="1"/>
    </row>
    <row r="33" spans="2:4" ht="50" customHeight="1" x14ac:dyDescent="0.35">
      <c r="B33" s="130" t="s">
        <v>33</v>
      </c>
      <c r="C33" s="131"/>
      <c r="D33" s="131"/>
    </row>
    <row r="34" spans="2:4" x14ac:dyDescent="0.35">
      <c r="B34" s="47"/>
      <c r="C34" s="2"/>
      <c r="D34" s="2"/>
    </row>
    <row r="35" spans="2:4" x14ac:dyDescent="0.35">
      <c r="B35" s="48" t="s">
        <v>41</v>
      </c>
      <c r="C35" s="43">
        <v>0.95</v>
      </c>
      <c r="D35" s="44">
        <f>IF(Remuneration&lt;2000,((TauxIndemniteConventionelle_Inf2000-TauxIndemniteLegale_ChomagePartiel)*SalaireHoraire22Avril),0)</f>
        <v>0</v>
      </c>
    </row>
    <row r="36" spans="2:4" x14ac:dyDescent="0.35">
      <c r="B36" s="48" t="s">
        <v>42</v>
      </c>
      <c r="C36" s="43">
        <v>0.8</v>
      </c>
      <c r="D36" s="44">
        <f>IF((AND(Remuneration&gt;1999.99,Remuneration&lt;3428)),((TauxIndemniteConventionelle_2000_PMSS-TauxIndemniteLegale_ChomagePartiel)*SalaireHoraire22Avril),0)</f>
        <v>0</v>
      </c>
    </row>
    <row r="37" spans="2:4" x14ac:dyDescent="0.35">
      <c r="B37" s="48" t="s">
        <v>43</v>
      </c>
      <c r="C37" s="43">
        <v>0.75</v>
      </c>
      <c r="D37" s="44">
        <f>IF((AND(Remuneration&gt;3428)),((TauxIndemniteConventionelle_SupPMSS-TauxIndemniteLegale_ChomagePartiel)*SalaireHoraire22Avril),0)</f>
        <v>0</v>
      </c>
    </row>
    <row r="38" spans="2:4" x14ac:dyDescent="0.35">
      <c r="B38" s="49"/>
      <c r="C38" s="2"/>
      <c r="D38" s="2"/>
    </row>
    <row r="39" spans="2:4" x14ac:dyDescent="0.35">
      <c r="B39" s="48" t="s">
        <v>15</v>
      </c>
      <c r="C39" s="39"/>
      <c r="D39" s="40"/>
    </row>
    <row r="40" spans="2:4" x14ac:dyDescent="0.35">
      <c r="B40" s="56" t="s">
        <v>2</v>
      </c>
      <c r="C40" s="41">
        <v>6.2E-2</v>
      </c>
      <c r="D40" s="45">
        <f>IF(D$35=0,IF(D$36=0,D$37*TauxCSG,D$36*TauxCSG),D$35*TauxCSG)</f>
        <v>0</v>
      </c>
    </row>
    <row r="41" spans="2:4" x14ac:dyDescent="0.35">
      <c r="B41" s="56" t="s">
        <v>3</v>
      </c>
      <c r="C41" s="41">
        <v>5.0000000000000001E-3</v>
      </c>
      <c r="D41" s="45">
        <f>IF(D$35=0,IF(D$36=0,D$37*TauxCRDS,D$36*TauxCRDS),D$35*TauxCRDS)</f>
        <v>0</v>
      </c>
    </row>
    <row r="42" spans="2:4" x14ac:dyDescent="0.35">
      <c r="B42" s="50"/>
      <c r="C42" s="2"/>
      <c r="D42" s="2"/>
    </row>
    <row r="43" spans="2:4" x14ac:dyDescent="0.35">
      <c r="B43" s="126" t="s">
        <v>44</v>
      </c>
      <c r="C43" s="127"/>
      <c r="D43" s="46">
        <f>IF(D35=0,IF(D36=0,D37-(D40+D41),D36-(D40+D41)),D35-(D40+D41))</f>
        <v>0</v>
      </c>
    </row>
    <row r="44" spans="2:4" x14ac:dyDescent="0.35">
      <c r="B44" s="1"/>
      <c r="C44" s="1"/>
      <c r="D44" s="1"/>
    </row>
    <row r="45" spans="2:4" x14ac:dyDescent="0.35">
      <c r="B45" s="1"/>
      <c r="C45" s="1"/>
      <c r="D45" s="1"/>
    </row>
    <row r="46" spans="2:4" ht="50" customHeight="1" x14ac:dyDescent="0.35">
      <c r="B46" s="130" t="s">
        <v>36</v>
      </c>
      <c r="C46" s="131"/>
      <c r="D46" s="131"/>
    </row>
    <row r="47" spans="2:4" x14ac:dyDescent="0.35">
      <c r="B47" s="52"/>
      <c r="C47" s="2"/>
      <c r="D47" s="2"/>
    </row>
    <row r="48" spans="2:4" x14ac:dyDescent="0.35">
      <c r="B48" s="53" t="s">
        <v>40</v>
      </c>
      <c r="C48" s="37">
        <v>0.95</v>
      </c>
      <c r="D48" s="54">
        <f>IF((AND(SalaireDeBaseMensuelBrut&gt;1999.99,SalaireDeBaseMensuelBrut&lt;2600.01)),(TauxIndemniteConventionelle_Inf2000*SalaireDeBaseHoraireBrut)-(TauxIndemniteLegale_ChomagePartiel*SalaireHoraire22Avril),0)</f>
        <v>0</v>
      </c>
    </row>
    <row r="49" spans="2:4" x14ac:dyDescent="0.35">
      <c r="B49" s="55"/>
      <c r="C49" s="2"/>
      <c r="D49" s="2"/>
    </row>
    <row r="50" spans="2:4" x14ac:dyDescent="0.35">
      <c r="B50" s="48" t="s">
        <v>15</v>
      </c>
      <c r="C50" s="43">
        <f>TauxChargesSociales</f>
        <v>0.22</v>
      </c>
      <c r="D50" s="45">
        <f>IF(D48=0,0,D48*TauxChargesSociales)</f>
        <v>0</v>
      </c>
    </row>
    <row r="51" spans="2:4" x14ac:dyDescent="0.35">
      <c r="B51" s="50"/>
      <c r="C51" s="2"/>
      <c r="D51" s="2"/>
    </row>
    <row r="52" spans="2:4" x14ac:dyDescent="0.35">
      <c r="B52" s="126" t="s">
        <v>44</v>
      </c>
      <c r="C52" s="127"/>
      <c r="D52" s="46">
        <f>IF(D46=0,IF(D47=0,D48-D50,D47-D50),D46-D50)</f>
        <v>0</v>
      </c>
    </row>
  </sheetData>
  <sheetProtection algorithmName="SHA-512" hashValue="i/8QVApFrq94Y2dhDR4+Nnkg2+wkZkJbWEORM/3eQmR91c6CqZ38uYDmGX5Y0wU7/x+fT7xrG40/hgQEbKuBqg==" saltValue="2ifpBL2heat3CPoPReCVPA==" spinCount="100000" sheet="1" objects="1" scenarios="1"/>
  <mergeCells count="9">
    <mergeCell ref="B2:E3"/>
    <mergeCell ref="B43:C43"/>
    <mergeCell ref="B52:C52"/>
    <mergeCell ref="B6:D6"/>
    <mergeCell ref="B22:D22"/>
    <mergeCell ref="B33:D33"/>
    <mergeCell ref="B46:D46"/>
    <mergeCell ref="B19:C19"/>
    <mergeCell ref="B30:C30"/>
  </mergeCells>
  <hyperlinks>
    <hyperlink ref="G21" r:id="rId1" xr:uid="{FB2FA665-2461-4132-A838-B9039A31B52C}"/>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05A1-3D33-484D-A991-A2FBA3159B0B}">
  <dimension ref="B2:E12"/>
  <sheetViews>
    <sheetView workbookViewId="0"/>
  </sheetViews>
  <sheetFormatPr baseColWidth="10" defaultRowHeight="14.5" x14ac:dyDescent="0.35"/>
  <cols>
    <col min="3" max="3" width="12.36328125" bestFit="1" customWidth="1"/>
  </cols>
  <sheetData>
    <row r="2" spans="2:5" x14ac:dyDescent="0.35">
      <c r="B2" s="98" t="s">
        <v>59</v>
      </c>
      <c r="C2" s="98" t="s">
        <v>70</v>
      </c>
      <c r="E2" s="102" t="s">
        <v>69</v>
      </c>
    </row>
    <row r="3" spans="2:5" x14ac:dyDescent="0.35">
      <c r="B3" s="98" t="s">
        <v>60</v>
      </c>
      <c r="C3" s="99">
        <v>0.7</v>
      </c>
    </row>
    <row r="4" spans="2:5" x14ac:dyDescent="0.35">
      <c r="B4" s="98" t="s">
        <v>61</v>
      </c>
      <c r="C4" s="99">
        <v>0.7</v>
      </c>
    </row>
    <row r="5" spans="2:5" x14ac:dyDescent="0.35">
      <c r="B5" s="98" t="s">
        <v>57</v>
      </c>
      <c r="C5" s="99">
        <v>0.7</v>
      </c>
    </row>
    <row r="6" spans="2:5" x14ac:dyDescent="0.35">
      <c r="B6" s="98" t="s">
        <v>58</v>
      </c>
      <c r="C6" s="99">
        <v>0.7</v>
      </c>
    </row>
    <row r="7" spans="2:5" x14ac:dyDescent="0.35">
      <c r="B7" s="98" t="s">
        <v>62</v>
      </c>
      <c r="C7" s="99">
        <v>0.7</v>
      </c>
    </row>
    <row r="8" spans="2:5" x14ac:dyDescent="0.35">
      <c r="B8" s="98" t="s">
        <v>63</v>
      </c>
      <c r="C8" s="99">
        <v>0.7</v>
      </c>
    </row>
    <row r="9" spans="2:5" x14ac:dyDescent="0.35">
      <c r="B9" s="98" t="s">
        <v>64</v>
      </c>
      <c r="C9" s="99">
        <v>0.7</v>
      </c>
    </row>
    <row r="10" spans="2:5" x14ac:dyDescent="0.35">
      <c r="B10" s="98" t="s">
        <v>65</v>
      </c>
      <c r="C10" s="99">
        <v>0.6</v>
      </c>
    </row>
    <row r="11" spans="2:5" x14ac:dyDescent="0.35">
      <c r="B11" s="98" t="s">
        <v>66</v>
      </c>
      <c r="C11" s="99">
        <v>0.6</v>
      </c>
    </row>
    <row r="12" spans="2:5" x14ac:dyDescent="0.35">
      <c r="B12" s="98" t="s">
        <v>67</v>
      </c>
      <c r="C12" s="99">
        <v>0.6</v>
      </c>
    </row>
  </sheetData>
  <sheetProtection algorithmName="SHA-512" hashValue="DmhU7nqm4YUbx9kM3ilYBUFxykm7o1HOzW6KIvpNhb4LicYt/7nO4EQj1Bolqql5IVw9EdddcjCsx6BgOexl3g==" saltValue="AIYdBz1QVDK4zc6O+6mFE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31</vt:i4>
      </vt:variant>
    </vt:vector>
  </HeadingPairs>
  <TitlesOfParts>
    <vt:vector size="34" baseType="lpstr">
      <vt:lpstr>Simulateur - Simulator</vt:lpstr>
      <vt:lpstr>Détail Indemnisation - Detail</vt:lpstr>
      <vt:lpstr>Données</vt:lpstr>
      <vt:lpstr>Contributions_CRDS</vt:lpstr>
      <vt:lpstr>Contributions_CSG</vt:lpstr>
      <vt:lpstr>IndemniteLegaleHoraireBrut</vt:lpstr>
      <vt:lpstr>IndemniteLegaleMinimaleBrute</vt:lpstr>
      <vt:lpstr>indemniteLegameHoraireBrut_Contributions</vt:lpstr>
      <vt:lpstr>ListeMois</vt:lpstr>
      <vt:lpstr>MontantChargesSociales</vt:lpstr>
      <vt:lpstr>MontantIndemnite</vt:lpstr>
      <vt:lpstr>MontantSalaire</vt:lpstr>
      <vt:lpstr>NombreHeuresMensuelle</vt:lpstr>
      <vt:lpstr>NombreHeuresTotalMois</vt:lpstr>
      <vt:lpstr>NombreJoursActivite</vt:lpstr>
      <vt:lpstr>NombreJoursOuvresDuMois</vt:lpstr>
      <vt:lpstr>NombreJoursTeletravail</vt:lpstr>
      <vt:lpstr>Remuneration</vt:lpstr>
      <vt:lpstr>SalaireDeBaseHoraireBrut</vt:lpstr>
      <vt:lpstr>SalaireDeBaseJournalierBrut</vt:lpstr>
      <vt:lpstr>SalaireDeBaseMensuelBrut</vt:lpstr>
      <vt:lpstr>SalaireForfaitHS</vt:lpstr>
      <vt:lpstr>SalaireHoraire22Avril</vt:lpstr>
      <vt:lpstr>SalaireMensuelNet</vt:lpstr>
      <vt:lpstr>SommesPercues</vt:lpstr>
      <vt:lpstr>TauxChargesSociales</vt:lpstr>
      <vt:lpstr>TauxChomage</vt:lpstr>
      <vt:lpstr>TauxCRDS</vt:lpstr>
      <vt:lpstr>TauxCSG</vt:lpstr>
      <vt:lpstr>TauxIndemniteComplementaireASTEK</vt:lpstr>
      <vt:lpstr>TauxIndemniteConventionelle_2000_PMSS</vt:lpstr>
      <vt:lpstr>TauxIndemniteConventionelle_Inf2000</vt:lpstr>
      <vt:lpstr>TauxIndemniteConventionelle_SupPMSS</vt:lpstr>
      <vt:lpstr>TauxIndemniteLegale_ChomagePartiel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LUIS</dc:creator>
  <cp:lastModifiedBy>Christophe LUIS</cp:lastModifiedBy>
  <cp:lastPrinted>2020-03-27T12:42:21Z</cp:lastPrinted>
  <dcterms:created xsi:type="dcterms:W3CDTF">2020-03-27T09:34:08Z</dcterms:created>
  <dcterms:modified xsi:type="dcterms:W3CDTF">2020-07-16T21:01:30Z</dcterms:modified>
</cp:coreProperties>
</file>